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995" activeTab="0"/>
  </bookViews>
  <sheets>
    <sheet name="Форма 4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<sst xmlns="http://schemas.openxmlformats.org/spreadsheetml/2006/main" count="243" uniqueCount="112">
  <si>
    <t>(в ред. Приказа Минфина РФ от 05.10.2011 № 124н)</t>
  </si>
  <si>
    <t>Отчет о движении денежных средств</t>
  </si>
  <si>
    <t>за</t>
  </si>
  <si>
    <t>12 месяцев</t>
  </si>
  <si>
    <t>11</t>
  </si>
  <si>
    <t>г.</t>
  </si>
  <si>
    <t>Коды</t>
  </si>
  <si>
    <t>Форма по ОКУД</t>
  </si>
  <si>
    <t>0710004</t>
  </si>
  <si>
    <t>Дата (число, месяц, год)</t>
  </si>
  <si>
    <t>27</t>
  </si>
  <si>
    <t>Организация</t>
  </si>
  <si>
    <t>ОАО "Татнефтепром"</t>
  </si>
  <si>
    <t>по ОКПО</t>
  </si>
  <si>
    <t>01400316</t>
  </si>
  <si>
    <t>Идентификационный номер налогоплательщика</t>
  </si>
  <si>
    <t>ИНН</t>
  </si>
  <si>
    <t>1644009854</t>
  </si>
  <si>
    <t>Вид экономической
деятельности</t>
  </si>
  <si>
    <t>по ОКВЭД</t>
  </si>
  <si>
    <t>11.10.11</t>
  </si>
  <si>
    <t>Организационно-правовая форма/форма собственности</t>
  </si>
  <si>
    <t>47</t>
  </si>
  <si>
    <t>16</t>
  </si>
  <si>
    <t>Открытое акционерное общество</t>
  </si>
  <si>
    <t>по ОКОПФ/ОКФС</t>
  </si>
  <si>
    <t>Единица измерения: тыс. руб./млн. руб. (ненужное зачеркнуть)</t>
  </si>
  <si>
    <t>по ОКЕИ</t>
  </si>
  <si>
    <t>Наименование показателя</t>
  </si>
  <si>
    <t>Код</t>
  </si>
  <si>
    <t xml:space="preserve">За </t>
  </si>
  <si>
    <t>год</t>
  </si>
  <si>
    <r>
      <t xml:space="preserve"> г.</t>
    </r>
    <r>
      <rPr>
        <vertAlign val="superscript"/>
        <sz val="10"/>
        <rFont val="Times New Roman"/>
        <family val="1"/>
      </rPr>
      <t>1</t>
    </r>
  </si>
  <si>
    <t>10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</si>
  <si>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</si>
  <si>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Денежные потоки от
текущих операций</t>
  </si>
  <si>
    <t>4110</t>
  </si>
  <si>
    <t>Поступления - всего</t>
  </si>
  <si>
    <t>в том числе: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</si>
  <si>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</si>
  <si>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</si>
  <si>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</si>
  <si>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</si>
  <si>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</si>
  <si>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</si>
  <si>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</si>
  <si>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</si>
  <si>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в т.ч. ООО "Агрофирма Кутеминская"( дочернее предприятие)</t>
  </si>
  <si>
    <t>Платежи - всего</t>
  </si>
  <si>
    <t>4120</t>
  </si>
  <si>
    <t>(</t>
  </si>
  <si>
    <t>)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</si>
  <si>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</si>
  <si>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</si>
  <si>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</si>
  <si>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</si>
  <si>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</si>
  <si>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</si>
  <si>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</si>
  <si>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</si>
  <si>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налога на добыу полезнях ископаемых</t>
  </si>
  <si>
    <t>4125</t>
  </si>
  <si>
    <t>оплатой экспортной пошлины</t>
  </si>
  <si>
    <t>4126</t>
  </si>
  <si>
    <t>по прочим налогам и сборам</t>
  </si>
  <si>
    <t>4127</t>
  </si>
  <si>
    <t>прочие платежи</t>
  </si>
  <si>
    <t>4129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</si>
  <si>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</si>
  <si>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</si>
  <si>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</si>
  <si>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</si>
  <si>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</si>
  <si>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</si>
  <si>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</si>
  <si>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полученные проценты по депозитным договорам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</si>
  <si>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</si>
  <si>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</si>
  <si>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</si>
  <si>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</si>
  <si>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</si>
  <si>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</si>
  <si>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</si>
  <si>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</si>
  <si>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</si>
  <si>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</si>
  <si>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</si>
  <si>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</si>
  <si>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</si>
  <si>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</si>
  <si>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</si>
  <si>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</si>
  <si>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</si>
  <si>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</si>
  <si>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 xml:space="preserve">                                    в том числе денежные средства размещенные на депозитах до 3-х месяцев включительно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</si>
  <si>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</si>
  <si>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</si>
  <si>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</si>
  <si>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</si>
  <si>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</si>
  <si>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</si>
  <si>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 xml:space="preserve"> г.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</si>
  <si>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</si>
  <si>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</si>
  <si>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</si>
  <si>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Щелков С.Ф.</t>
  </si>
  <si>
    <t>Комаров А.В.</t>
  </si>
  <si>
    <t>31</t>
  </si>
  <si>
    <t>12</t>
  </si>
  <si>
    <t>2011</t>
  </si>
  <si>
    <t>марта</t>
  </si>
  <si>
    <t>Добыча сырой нефти и нефтяного (попутного) газа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</si>
</sst>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0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/>
    </xf>
    <xf numFmtId="164" fontId="0" fillId="0" borderId="15" xfId="58" applyNumberFormat="1" applyFont="1" applyFill="1" applyBorder="1" applyAlignment="1">
      <alignment horizontal="center"/>
    </xf>
    <xf numFmtId="164" fontId="0" fillId="0" borderId="16" xfId="58" applyNumberFormat="1" applyFont="1" applyFill="1" applyBorder="1" applyAlignment="1">
      <alignment horizontal="center"/>
    </xf>
    <xf numFmtId="164" fontId="0" fillId="0" borderId="18" xfId="58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inden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164" fontId="0" fillId="0" borderId="17" xfId="58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10" xfId="58" applyNumberFormat="1" applyFont="1" applyFill="1" applyBorder="1" applyAlignment="1">
      <alignment horizontal="left"/>
    </xf>
    <xf numFmtId="164" fontId="0" fillId="0" borderId="12" xfId="58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164" fontId="7" fillId="0" borderId="10" xfId="58" applyNumberFormat="1" applyFont="1" applyFill="1" applyBorder="1" applyAlignment="1">
      <alignment horizontal="center"/>
    </xf>
    <xf numFmtId="164" fontId="0" fillId="0" borderId="20" xfId="58" applyNumberFormat="1" applyFont="1" applyFill="1" applyBorder="1" applyAlignment="1">
      <alignment horizontal="right"/>
    </xf>
    <xf numFmtId="164" fontId="0" fillId="0" borderId="20" xfId="58" applyNumberFormat="1" applyFont="1" applyFill="1" applyBorder="1" applyAlignment="1">
      <alignment horizontal="center"/>
    </xf>
    <xf numFmtId="164" fontId="0" fillId="0" borderId="20" xfId="58" applyNumberFormat="1" applyFont="1" applyFill="1" applyBorder="1" applyAlignment="1">
      <alignment horizontal="left"/>
    </xf>
    <xf numFmtId="164" fontId="0" fillId="0" borderId="19" xfId="58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4" fontId="0" fillId="0" borderId="11" xfId="58" applyNumberFormat="1" applyFont="1" applyFill="1" applyBorder="1" applyAlignment="1">
      <alignment horizontal="center"/>
    </xf>
    <xf numFmtId="164" fontId="0" fillId="0" borderId="10" xfId="58" applyNumberFormat="1" applyFont="1" applyFill="1" applyBorder="1" applyAlignment="1">
      <alignment horizontal="center"/>
    </xf>
    <xf numFmtId="164" fontId="0" fillId="0" borderId="12" xfId="58" applyNumberFormat="1" applyFont="1" applyFill="1" applyBorder="1" applyAlignment="1">
      <alignment horizontal="center"/>
    </xf>
    <xf numFmtId="164" fontId="0" fillId="0" borderId="10" xfId="58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64" fontId="0" fillId="0" borderId="11" xfId="58" applyNumberFormat="1" applyFont="1" applyFill="1" applyBorder="1" applyAlignment="1">
      <alignment horizontal="right"/>
    </xf>
    <xf numFmtId="164" fontId="0" fillId="0" borderId="10" xfId="58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indent="2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5" xfId="58" applyNumberFormat="1" applyFont="1" applyFill="1" applyBorder="1" applyAlignment="1">
      <alignment horizontal="right"/>
    </xf>
    <xf numFmtId="164" fontId="0" fillId="0" borderId="16" xfId="58" applyNumberFormat="1" applyFont="1" applyFill="1" applyBorder="1" applyAlignment="1">
      <alignment horizontal="right"/>
    </xf>
    <xf numFmtId="164" fontId="0" fillId="0" borderId="16" xfId="58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 indent="1"/>
    </xf>
    <xf numFmtId="0" fontId="0" fillId="0" borderId="18" xfId="0" applyFont="1" applyFill="1" applyBorder="1" applyAlignment="1">
      <alignment horizontal="left" wrapText="1" indent="1"/>
    </xf>
    <xf numFmtId="164" fontId="0" fillId="0" borderId="16" xfId="58" applyNumberFormat="1" applyFont="1" applyFill="1" applyBorder="1" applyAlignment="1">
      <alignment horizontal="left"/>
    </xf>
    <xf numFmtId="164" fontId="0" fillId="0" borderId="18" xfId="58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164" fontId="9" fillId="0" borderId="11" xfId="58" applyNumberFormat="1" applyFont="1" applyFill="1" applyBorder="1" applyAlignment="1">
      <alignment horizontal="center"/>
    </xf>
    <xf numFmtId="164" fontId="9" fillId="0" borderId="10" xfId="58" applyNumberFormat="1" applyFont="1" applyFill="1" applyBorder="1" applyAlignment="1">
      <alignment horizontal="center"/>
    </xf>
    <xf numFmtId="164" fontId="9" fillId="0" borderId="12" xfId="58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64" fontId="9" fillId="0" borderId="21" xfId="58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indent="2"/>
    </xf>
    <xf numFmtId="164" fontId="9" fillId="0" borderId="15" xfId="58" applyNumberFormat="1" applyFont="1" applyFill="1" applyBorder="1" applyAlignment="1">
      <alignment horizontal="center"/>
    </xf>
    <xf numFmtId="164" fontId="9" fillId="0" borderId="16" xfId="58" applyNumberFormat="1" applyFont="1" applyFill="1" applyBorder="1" applyAlignment="1">
      <alignment horizontal="center"/>
    </xf>
    <xf numFmtId="164" fontId="9" fillId="0" borderId="18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3" fontId="0" fillId="0" borderId="15" xfId="58" applyFont="1" applyFill="1" applyBorder="1" applyAlignment="1">
      <alignment horizontal="right"/>
    </xf>
    <xf numFmtId="43" fontId="0" fillId="0" borderId="16" xfId="58" applyFont="1" applyFill="1" applyBorder="1" applyAlignment="1">
      <alignment horizontal="right"/>
    </xf>
    <xf numFmtId="164" fontId="7" fillId="0" borderId="16" xfId="58" applyNumberFormat="1" applyFont="1" applyFill="1" applyBorder="1" applyAlignment="1">
      <alignment horizontal="center"/>
    </xf>
    <xf numFmtId="43" fontId="0" fillId="0" borderId="16" xfId="58" applyFont="1" applyFill="1" applyBorder="1" applyAlignment="1">
      <alignment horizontal="left"/>
    </xf>
    <xf numFmtId="43" fontId="0" fillId="0" borderId="18" xfId="58" applyFont="1" applyFill="1" applyBorder="1" applyAlignment="1">
      <alignment horizontal="left"/>
    </xf>
    <xf numFmtId="43" fontId="0" fillId="0" borderId="16" xfId="58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3" fontId="0" fillId="0" borderId="11" xfId="58" applyFont="1" applyFill="1" applyBorder="1" applyAlignment="1">
      <alignment horizontal="right"/>
    </xf>
    <xf numFmtId="43" fontId="0" fillId="0" borderId="10" xfId="58" applyFont="1" applyFill="1" applyBorder="1" applyAlignment="1">
      <alignment horizontal="right"/>
    </xf>
    <xf numFmtId="43" fontId="0" fillId="0" borderId="10" xfId="58" applyFont="1" applyFill="1" applyBorder="1" applyAlignment="1">
      <alignment horizontal="left"/>
    </xf>
    <xf numFmtId="43" fontId="0" fillId="0" borderId="12" xfId="58" applyFont="1" applyFill="1" applyBorder="1" applyAlignment="1">
      <alignment horizontal="left"/>
    </xf>
    <xf numFmtId="43" fontId="0" fillId="0" borderId="21" xfId="58" applyFont="1" applyFill="1" applyBorder="1" applyAlignment="1">
      <alignment horizontal="center"/>
    </xf>
    <xf numFmtId="164" fontId="0" fillId="0" borderId="21" xfId="58" applyNumberFormat="1" applyFont="1" applyFill="1" applyBorder="1" applyAlignment="1">
      <alignment horizontal="center"/>
    </xf>
    <xf numFmtId="164" fontId="9" fillId="0" borderId="17" xfId="58" applyNumberFormat="1" applyFont="1" applyFill="1" applyBorder="1" applyAlignment="1">
      <alignment horizontal="center"/>
    </xf>
    <xf numFmtId="164" fontId="9" fillId="0" borderId="20" xfId="58" applyNumberFormat="1" applyFont="1" applyFill="1" applyBorder="1" applyAlignment="1">
      <alignment horizontal="center"/>
    </xf>
    <xf numFmtId="164" fontId="9" fillId="0" borderId="19" xfId="58" applyNumberFormat="1" applyFont="1" applyFill="1" applyBorder="1" applyAlignment="1">
      <alignment horizontal="center"/>
    </xf>
    <xf numFmtId="164" fontId="8" fillId="0" borderId="11" xfId="58" applyNumberFormat="1" applyFont="1" applyFill="1" applyBorder="1" applyAlignment="1">
      <alignment horizontal="center"/>
    </xf>
    <xf numFmtId="164" fontId="8" fillId="0" borderId="10" xfId="58" applyNumberFormat="1" applyFont="1" applyFill="1" applyBorder="1" applyAlignment="1">
      <alignment horizontal="center"/>
    </xf>
    <xf numFmtId="164" fontId="8" fillId="0" borderId="12" xfId="58" applyNumberFormat="1" applyFont="1" applyFill="1" applyBorder="1" applyAlignment="1">
      <alignment horizontal="center"/>
    </xf>
    <xf numFmtId="164" fontId="8" fillId="0" borderId="15" xfId="58" applyNumberFormat="1" applyFont="1" applyFill="1" applyBorder="1" applyAlignment="1">
      <alignment horizontal="center"/>
    </xf>
    <xf numFmtId="164" fontId="8" fillId="0" borderId="16" xfId="58" applyNumberFormat="1" applyFont="1" applyFill="1" applyBorder="1" applyAlignment="1">
      <alignment horizontal="center"/>
    </xf>
    <xf numFmtId="164" fontId="8" fillId="0" borderId="18" xfId="58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7" fillId="0" borderId="15" xfId="58" applyNumberFormat="1" applyFont="1" applyFill="1" applyBorder="1" applyAlignment="1">
      <alignment horizontal="center"/>
    </xf>
    <xf numFmtId="164" fontId="7" fillId="0" borderId="20" xfId="58" applyNumberFormat="1" applyFont="1" applyFill="1" applyBorder="1" applyAlignment="1">
      <alignment horizontal="center"/>
    </xf>
    <xf numFmtId="164" fontId="7" fillId="0" borderId="18" xfId="58" applyNumberFormat="1" applyFont="1" applyFill="1" applyBorder="1" applyAlignment="1">
      <alignment horizontal="center"/>
    </xf>
    <xf numFmtId="164" fontId="7" fillId="0" borderId="15" xfId="58" applyNumberFormat="1" applyFont="1" applyFill="1" applyBorder="1" applyAlignment="1">
      <alignment horizontal="right"/>
    </xf>
    <xf numFmtId="164" fontId="7" fillId="0" borderId="16" xfId="58" applyNumberFormat="1" applyFont="1" applyFill="1" applyBorder="1" applyAlignment="1">
      <alignment horizontal="right"/>
    </xf>
    <xf numFmtId="164" fontId="7" fillId="0" borderId="16" xfId="58" applyNumberFormat="1" applyFont="1" applyFill="1" applyBorder="1" applyAlignment="1">
      <alignment horizontal="left"/>
    </xf>
    <xf numFmtId="164" fontId="7" fillId="0" borderId="18" xfId="58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164" fontId="0" fillId="0" borderId="17" xfId="58" applyNumberFormat="1" applyFont="1" applyFill="1" applyBorder="1" applyAlignment="1">
      <alignment horizontal="center"/>
    </xf>
    <xf numFmtId="164" fontId="0" fillId="0" borderId="19" xfId="58" applyNumberFormat="1" applyFont="1" applyFill="1" applyBorder="1" applyAlignment="1">
      <alignment horizontal="center"/>
    </xf>
    <xf numFmtId="164" fontId="0" fillId="0" borderId="18" xfId="58" applyNumberFormat="1" applyFont="1" applyFill="1" applyBorder="1" applyAlignment="1">
      <alignment horizontal="center"/>
    </xf>
    <xf numFmtId="164" fontId="0" fillId="0" borderId="15" xfId="58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indent="2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64" fontId="0" fillId="0" borderId="16" xfId="58" applyNumberFormat="1" applyFont="1" applyFill="1" applyBorder="1" applyAlignment="1">
      <alignment/>
    </xf>
    <xf numFmtId="164" fontId="7" fillId="0" borderId="11" xfId="58" applyNumberFormat="1" applyFont="1" applyFill="1" applyBorder="1" applyAlignment="1">
      <alignment horizontal="center"/>
    </xf>
    <xf numFmtId="164" fontId="7" fillId="0" borderId="12" xfId="58" applyNumberFormat="1" applyFont="1" applyFill="1" applyBorder="1" applyAlignment="1">
      <alignment horizontal="center"/>
    </xf>
    <xf numFmtId="164" fontId="7" fillId="0" borderId="11" xfId="58" applyNumberFormat="1" applyFont="1" applyFill="1" applyBorder="1" applyAlignment="1">
      <alignment horizontal="right"/>
    </xf>
    <xf numFmtId="164" fontId="7" fillId="0" borderId="10" xfId="58" applyNumberFormat="1" applyFont="1" applyFill="1" applyBorder="1" applyAlignment="1">
      <alignment horizontal="right"/>
    </xf>
    <xf numFmtId="164" fontId="9" fillId="0" borderId="22" xfId="58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3\tnp_obmen\&#1056;&#1072;&#1073;&#1086;&#1095;&#1080;&#1081;%20&#1089;&#1090;&#1086;&#1083;\&#1058;&#1072;&#1090;&#1085;&#1077;&#1092;&#1090;&#1077;&#1087;&#1088;&#1086;&#1084;\&#1054;&#1090;&#1095;&#1077;&#1090;&#1085;&#1086;&#1089;&#1090;&#1100;%20&#1058;&#1053;&#1055;\2011%20&#1075;&#1086;&#1076;\12%20&#1084;&#1077;&#1089;&#1103;&#1094;&#1077;&#1074;\&#1060;&#8470;4%20(2011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 2011г"/>
      <sheetName val="доход"/>
      <sheetName val="возмещ НДС 2011"/>
      <sheetName val="% по депоз"/>
      <sheetName val="расш расх7605"/>
      <sheetName val="91 доход"/>
      <sheetName val="ОСВ"/>
      <sheetName val="глкн"/>
      <sheetName val="форма"/>
      <sheetName val="возмещ.ндс2010"/>
      <sheetName val="доход 2010"/>
      <sheetName val="налоги 2010"/>
    </sheetNames>
    <sheetDataSet>
      <sheetData sheetId="0">
        <row r="7">
          <cell r="E7">
            <v>100000000</v>
          </cell>
        </row>
        <row r="8">
          <cell r="E8">
            <v>330598040.47999996</v>
          </cell>
        </row>
        <row r="9">
          <cell r="E9">
            <v>90647486.83</v>
          </cell>
        </row>
        <row r="10">
          <cell r="E10">
            <v>147770151.17000002</v>
          </cell>
        </row>
        <row r="13">
          <cell r="E13">
            <v>9150031</v>
          </cell>
        </row>
        <row r="15">
          <cell r="E15">
            <v>174086527</v>
          </cell>
        </row>
        <row r="16">
          <cell r="E16">
            <v>345651.25</v>
          </cell>
        </row>
        <row r="17">
          <cell r="E17">
            <v>22342201</v>
          </cell>
        </row>
        <row r="18">
          <cell r="E18">
            <v>1289715.28</v>
          </cell>
        </row>
        <row r="19">
          <cell r="E19">
            <v>968077175</v>
          </cell>
        </row>
        <row r="20">
          <cell r="E20">
            <v>403703</v>
          </cell>
        </row>
        <row r="21">
          <cell r="E21">
            <v>52820</v>
          </cell>
        </row>
        <row r="22">
          <cell r="E22">
            <v>189</v>
          </cell>
        </row>
        <row r="23">
          <cell r="E23">
            <v>584159</v>
          </cell>
        </row>
        <row r="24">
          <cell r="E24">
            <v>806642</v>
          </cell>
        </row>
        <row r="25">
          <cell r="E25">
            <v>12966267</v>
          </cell>
        </row>
        <row r="26">
          <cell r="E26">
            <v>1906327</v>
          </cell>
        </row>
        <row r="27">
          <cell r="E27">
            <v>2877957.16</v>
          </cell>
        </row>
        <row r="28">
          <cell r="E28">
            <v>1146823.93</v>
          </cell>
        </row>
        <row r="29">
          <cell r="E29">
            <v>337927</v>
          </cell>
        </row>
        <row r="30">
          <cell r="E30">
            <v>62631693.849999994</v>
          </cell>
        </row>
        <row r="31">
          <cell r="E31">
            <v>281800</v>
          </cell>
        </row>
        <row r="32">
          <cell r="E32">
            <v>390087</v>
          </cell>
        </row>
        <row r="33">
          <cell r="E33">
            <v>100000</v>
          </cell>
        </row>
        <row r="34">
          <cell r="E34">
            <v>300000</v>
          </cell>
        </row>
        <row r="35">
          <cell r="E35">
            <v>18371029</v>
          </cell>
        </row>
        <row r="36">
          <cell r="E36">
            <v>16257.15</v>
          </cell>
        </row>
        <row r="37">
          <cell r="E37">
            <v>1347411.96</v>
          </cell>
        </row>
        <row r="40">
          <cell r="E40">
            <v>310713.02</v>
          </cell>
        </row>
        <row r="47">
          <cell r="D47">
            <v>24789.45</v>
          </cell>
        </row>
        <row r="48">
          <cell r="D48">
            <v>7000</v>
          </cell>
        </row>
        <row r="50">
          <cell r="E50">
            <v>9000</v>
          </cell>
        </row>
        <row r="51">
          <cell r="E51">
            <v>12000</v>
          </cell>
        </row>
        <row r="56">
          <cell r="D56">
            <v>373191.22</v>
          </cell>
          <cell r="E56">
            <v>185080</v>
          </cell>
        </row>
        <row r="57">
          <cell r="E57">
            <v>188111.22</v>
          </cell>
        </row>
      </sheetData>
      <sheetData sheetId="1">
        <row r="16">
          <cell r="B16">
            <v>18631717.29</v>
          </cell>
        </row>
        <row r="61">
          <cell r="E61">
            <v>52918</v>
          </cell>
        </row>
        <row r="67">
          <cell r="E67">
            <v>3804445849.41</v>
          </cell>
        </row>
        <row r="108">
          <cell r="E108">
            <v>26107827.98</v>
          </cell>
        </row>
        <row r="144">
          <cell r="E144">
            <v>33801698.13</v>
          </cell>
        </row>
        <row r="163">
          <cell r="E163">
            <v>327166.22</v>
          </cell>
        </row>
        <row r="178">
          <cell r="E178">
            <v>635654.8</v>
          </cell>
        </row>
        <row r="181">
          <cell r="E181">
            <v>6905.26</v>
          </cell>
        </row>
        <row r="182">
          <cell r="E182">
            <v>1200000</v>
          </cell>
        </row>
        <row r="205">
          <cell r="E205">
            <v>10490153.49</v>
          </cell>
        </row>
        <row r="213">
          <cell r="E213">
            <v>14247.95</v>
          </cell>
        </row>
      </sheetData>
      <sheetData sheetId="2">
        <row r="195">
          <cell r="P195">
            <v>48596249.04661022</v>
          </cell>
        </row>
        <row r="217">
          <cell r="P217">
            <v>12828045.03220339</v>
          </cell>
        </row>
        <row r="255">
          <cell r="P255">
            <v>23361432.38118644</v>
          </cell>
        </row>
        <row r="358">
          <cell r="P358">
            <v>1967743.17</v>
          </cell>
        </row>
        <row r="363">
          <cell r="P363">
            <v>282001400.7574576</v>
          </cell>
        </row>
        <row r="364">
          <cell r="P364">
            <v>3982550.0308474577</v>
          </cell>
        </row>
        <row r="365">
          <cell r="P365">
            <v>49906.71152542373</v>
          </cell>
        </row>
        <row r="366">
          <cell r="P366">
            <v>5156191.240169493</v>
          </cell>
        </row>
        <row r="367">
          <cell r="P367">
            <v>99137.70762711865</v>
          </cell>
        </row>
        <row r="368">
          <cell r="P368">
            <v>0</v>
          </cell>
        </row>
        <row r="372">
          <cell r="P372">
            <v>30454216.817627013</v>
          </cell>
        </row>
      </sheetData>
      <sheetData sheetId="3">
        <row r="10">
          <cell r="B10">
            <v>18589041.099999998</v>
          </cell>
        </row>
      </sheetData>
      <sheetData sheetId="4">
        <row r="488">
          <cell r="E488">
            <v>1223507027.76</v>
          </cell>
        </row>
      </sheetData>
      <sheetData sheetId="9">
        <row r="2294">
          <cell r="I2294">
            <v>29244894.75</v>
          </cell>
        </row>
        <row r="2295">
          <cell r="I2295">
            <v>34512618.129999995</v>
          </cell>
        </row>
        <row r="2296">
          <cell r="I2296">
            <v>8061746.54</v>
          </cell>
        </row>
        <row r="2297">
          <cell r="I2297">
            <v>6154446.76</v>
          </cell>
        </row>
        <row r="2304">
          <cell r="I2304">
            <v>7323168.157627118</v>
          </cell>
        </row>
        <row r="2305">
          <cell r="I2305">
            <v>806159.4345762713</v>
          </cell>
        </row>
        <row r="2309">
          <cell r="I2309">
            <v>18793865.999999955</v>
          </cell>
        </row>
      </sheetData>
      <sheetData sheetId="10">
        <row r="959">
          <cell r="J959">
            <v>180977789.0898305</v>
          </cell>
        </row>
        <row r="961">
          <cell r="I961">
            <v>28166158.81</v>
          </cell>
          <cell r="J961">
            <v>4296532.699830508</v>
          </cell>
        </row>
        <row r="962">
          <cell r="J962">
            <v>1063922.7981355933</v>
          </cell>
        </row>
      </sheetData>
      <sheetData sheetId="11">
        <row r="317">
          <cell r="G317">
            <v>81811344</v>
          </cell>
        </row>
        <row r="318">
          <cell r="G318">
            <v>692256346</v>
          </cell>
        </row>
        <row r="319">
          <cell r="G319">
            <v>34156445.59000003</v>
          </cell>
        </row>
        <row r="320">
          <cell r="G320">
            <v>21727995</v>
          </cell>
        </row>
        <row r="329">
          <cell r="G329">
            <v>35305870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0"/>
  <sheetViews>
    <sheetView tabSelected="1" zoomScalePageLayoutView="0" workbookViewId="0" topLeftCell="A1">
      <selection activeCell="CK60" sqref="CK60:CL60"/>
    </sheetView>
  </sheetViews>
  <sheetFormatPr defaultColWidth="1.0078125" defaultRowHeight="12.75"/>
  <cols>
    <col min="1" max="62" width="1.0078125" style="3" customWidth="1"/>
    <col min="63" max="63" width="0.82421875" style="3" customWidth="1"/>
    <col min="64" max="64" width="1.0078125" style="3" hidden="1" customWidth="1"/>
    <col min="65" max="70" width="1.0078125" style="3" customWidth="1"/>
    <col min="71" max="71" width="0.1640625" style="3" customWidth="1"/>
    <col min="72" max="85" width="1.0078125" style="3" customWidth="1"/>
    <col min="86" max="86" width="3.66015625" style="3" customWidth="1"/>
    <col min="87" max="87" width="1.0078125" style="3" customWidth="1"/>
    <col min="88" max="88" width="0.65625" style="3" customWidth="1"/>
    <col min="89" max="102" width="1.0078125" style="3" customWidth="1"/>
    <col min="103" max="103" width="5.33203125" style="3" customWidth="1"/>
    <col min="104" max="16384" width="1.0078125" style="3" customWidth="1"/>
  </cols>
  <sheetData>
    <row r="1" s="1" customFormat="1" ht="12" customHeight="1">
      <c r="DA1" s="2" t="s">
        <v>0</v>
      </c>
    </row>
    <row r="2" ht="15" customHeight="1"/>
    <row r="3" ht="15" customHeight="1"/>
    <row r="4" ht="15" customHeight="1"/>
    <row r="5" ht="15" customHeight="1"/>
    <row r="6" ht="15" customHeight="1"/>
    <row r="7" spans="1:105" s="6" customFormat="1" ht="15">
      <c r="A7" s="180" t="s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4"/>
      <c r="CH7" s="4"/>
      <c r="CI7" s="4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26:104" s="6" customFormat="1" ht="15" customHeight="1" thickBot="1">
      <c r="Z8" s="7" t="s">
        <v>2</v>
      </c>
      <c r="AA8" s="7"/>
      <c r="AB8" s="7"/>
      <c r="AC8" s="7"/>
      <c r="AD8" s="181" t="s">
        <v>3</v>
      </c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2">
        <v>20</v>
      </c>
      <c r="AY8" s="182"/>
      <c r="AZ8" s="182"/>
      <c r="BA8" s="182"/>
      <c r="BB8" s="183" t="s">
        <v>4</v>
      </c>
      <c r="BC8" s="183"/>
      <c r="BD8" s="183"/>
      <c r="BE8" s="183"/>
      <c r="BF8" s="7"/>
      <c r="BG8" s="7" t="s">
        <v>5</v>
      </c>
      <c r="BH8" s="7"/>
      <c r="BI8" s="5"/>
      <c r="CG8" s="184" t="s">
        <v>6</v>
      </c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6"/>
    </row>
    <row r="9" spans="1:104" s="6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9" t="s">
        <v>7</v>
      </c>
      <c r="CG9" s="187" t="s">
        <v>8</v>
      </c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</row>
    <row r="10" spans="1:104" s="6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 t="s">
        <v>9</v>
      </c>
      <c r="CG10" s="178" t="s">
        <v>107</v>
      </c>
      <c r="CH10" s="178"/>
      <c r="CI10" s="178"/>
      <c r="CJ10" s="178"/>
      <c r="CK10" s="178"/>
      <c r="CL10" s="178"/>
      <c r="CM10" s="178" t="s">
        <v>108</v>
      </c>
      <c r="CN10" s="178"/>
      <c r="CO10" s="178"/>
      <c r="CP10" s="178"/>
      <c r="CQ10" s="178"/>
      <c r="CR10" s="178"/>
      <c r="CS10" s="178"/>
      <c r="CT10" s="178"/>
      <c r="CU10" s="178" t="s">
        <v>109</v>
      </c>
      <c r="CV10" s="178"/>
      <c r="CW10" s="178"/>
      <c r="CX10" s="178"/>
      <c r="CY10" s="178"/>
      <c r="CZ10" s="178"/>
    </row>
    <row r="11" spans="1:104" s="6" customFormat="1" ht="1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64" t="s">
        <v>12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X11" s="8"/>
      <c r="BY11" s="8"/>
      <c r="BZ11" s="8"/>
      <c r="CA11" s="8"/>
      <c r="CB11" s="8"/>
      <c r="CC11" s="8"/>
      <c r="CD11" s="8"/>
      <c r="CE11" s="9" t="s">
        <v>13</v>
      </c>
      <c r="CG11" s="178" t="s">
        <v>14</v>
      </c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</row>
    <row r="12" spans="1:104" s="6" customFormat="1" ht="15" customHeight="1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9" t="s">
        <v>16</v>
      </c>
      <c r="CG12" s="178" t="s">
        <v>17</v>
      </c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</row>
    <row r="13" spans="1:104" s="6" customFormat="1" ht="24.75" customHeight="1">
      <c r="A13" s="179" t="s">
        <v>18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64" t="s">
        <v>111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8"/>
      <c r="BW13" s="8"/>
      <c r="BX13" s="8"/>
      <c r="BY13" s="8"/>
      <c r="BZ13" s="8"/>
      <c r="CA13" s="8"/>
      <c r="CB13" s="8"/>
      <c r="CC13" s="8"/>
      <c r="CD13" s="8"/>
      <c r="CE13" s="9" t="s">
        <v>19</v>
      </c>
      <c r="CG13" s="178" t="s">
        <v>20</v>
      </c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</row>
    <row r="14" spans="1:104" s="6" customFormat="1" ht="15" customHeight="1">
      <c r="A14" s="62" t="s">
        <v>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E14" s="8"/>
      <c r="CG14" s="178" t="s">
        <v>22</v>
      </c>
      <c r="CH14" s="178"/>
      <c r="CI14" s="178"/>
      <c r="CJ14" s="178"/>
      <c r="CK14" s="178"/>
      <c r="CL14" s="178"/>
      <c r="CM14" s="178"/>
      <c r="CN14" s="178"/>
      <c r="CO14" s="178"/>
      <c r="CP14" s="178"/>
      <c r="CQ14" s="178" t="s">
        <v>23</v>
      </c>
      <c r="CR14" s="178"/>
      <c r="CS14" s="178"/>
      <c r="CT14" s="178"/>
      <c r="CU14" s="178"/>
      <c r="CV14" s="178"/>
      <c r="CW14" s="178"/>
      <c r="CX14" s="178"/>
      <c r="CY14" s="178"/>
      <c r="CZ14" s="178"/>
    </row>
    <row r="15" spans="1:104" s="6" customFormat="1" ht="15" customHeight="1">
      <c r="A15" s="64" t="s">
        <v>24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10"/>
      <c r="BO15" s="10"/>
      <c r="BP15" s="10"/>
      <c r="BQ15" s="10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9" t="s">
        <v>25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</row>
    <row r="16" spans="1:104" s="6" customFormat="1" ht="15" customHeight="1">
      <c r="A16" s="11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9" t="s">
        <v>27</v>
      </c>
      <c r="CG16" s="176">
        <v>384</v>
      </c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</row>
    <row r="17" spans="1:105" s="14" customFormat="1" ht="30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BV17" s="13"/>
      <c r="BW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14" customFormat="1" ht="16.5" customHeight="1">
      <c r="A18" s="102" t="s">
        <v>28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4"/>
      <c r="BM18" s="102" t="s">
        <v>29</v>
      </c>
      <c r="BN18" s="103"/>
      <c r="BO18" s="103"/>
      <c r="BP18" s="103"/>
      <c r="BQ18" s="103"/>
      <c r="BR18" s="103"/>
      <c r="BS18" s="104"/>
      <c r="BT18" s="15"/>
      <c r="BU18" s="16"/>
      <c r="BV18" s="17"/>
      <c r="BW18" s="17"/>
      <c r="BX18" s="18" t="s">
        <v>30</v>
      </c>
      <c r="BY18" s="113" t="s">
        <v>31</v>
      </c>
      <c r="BZ18" s="113"/>
      <c r="CA18" s="113"/>
      <c r="CB18" s="113"/>
      <c r="CC18" s="113"/>
      <c r="CD18" s="113"/>
      <c r="CE18" s="113"/>
      <c r="CF18" s="113"/>
      <c r="CG18" s="113"/>
      <c r="CH18" s="113"/>
      <c r="CI18" s="17"/>
      <c r="CJ18" s="19"/>
      <c r="CK18" s="15"/>
      <c r="CL18" s="16"/>
      <c r="CM18" s="17"/>
      <c r="CN18" s="17"/>
      <c r="CO18" s="18" t="s">
        <v>30</v>
      </c>
      <c r="CP18" s="113" t="s">
        <v>31</v>
      </c>
      <c r="CQ18" s="113"/>
      <c r="CR18" s="113"/>
      <c r="CS18" s="113"/>
      <c r="CT18" s="113"/>
      <c r="CU18" s="113"/>
      <c r="CV18" s="113"/>
      <c r="CW18" s="113"/>
      <c r="CX18" s="113"/>
      <c r="CY18" s="113"/>
      <c r="CZ18" s="17"/>
      <c r="DA18" s="19"/>
    </row>
    <row r="19" spans="1:105" s="14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7"/>
      <c r="BM19" s="105"/>
      <c r="BN19" s="106"/>
      <c r="BO19" s="106"/>
      <c r="BP19" s="106"/>
      <c r="BQ19" s="106"/>
      <c r="BR19" s="106"/>
      <c r="BS19" s="107"/>
      <c r="BT19" s="20"/>
      <c r="BU19" s="13"/>
      <c r="BV19" s="13"/>
      <c r="BW19" s="114">
        <v>20</v>
      </c>
      <c r="BX19" s="114"/>
      <c r="BY19" s="114"/>
      <c r="BZ19" s="114"/>
      <c r="CA19" s="115" t="s">
        <v>4</v>
      </c>
      <c r="CB19" s="115"/>
      <c r="CC19" s="115"/>
      <c r="CD19" s="21" t="s">
        <v>32</v>
      </c>
      <c r="CE19" s="21"/>
      <c r="CF19" s="21"/>
      <c r="CG19" s="22"/>
      <c r="CH19" s="22"/>
      <c r="CI19" s="22"/>
      <c r="CJ19" s="23"/>
      <c r="CK19" s="20"/>
      <c r="CL19" s="13"/>
      <c r="CM19" s="13"/>
      <c r="CN19" s="114">
        <v>20</v>
      </c>
      <c r="CO19" s="114"/>
      <c r="CP19" s="114"/>
      <c r="CQ19" s="114"/>
      <c r="CR19" s="115" t="s">
        <v>33</v>
      </c>
      <c r="CS19" s="115"/>
      <c r="CT19" s="115"/>
      <c r="CU19" s="21" t="s">
        <v>34</v>
      </c>
      <c r="CV19" s="21"/>
      <c r="CW19" s="21"/>
      <c r="CX19" s="22"/>
      <c r="CY19" s="22"/>
      <c r="CZ19" s="22"/>
      <c r="DA19" s="23"/>
    </row>
    <row r="20" spans="1:105" s="14" customFormat="1" ht="9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50"/>
      <c r="BM20" s="148"/>
      <c r="BN20" s="149"/>
      <c r="BO20" s="149"/>
      <c r="BP20" s="149"/>
      <c r="BQ20" s="149"/>
      <c r="BR20" s="149"/>
      <c r="BS20" s="150"/>
      <c r="BT20" s="20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3"/>
      <c r="CK20" s="20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14" customFormat="1" ht="27" customHeight="1">
      <c r="A21" s="24"/>
      <c r="B21" s="122" t="s">
        <v>35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65" t="s">
        <v>36</v>
      </c>
      <c r="BN21" s="166"/>
      <c r="BO21" s="166"/>
      <c r="BP21" s="166"/>
      <c r="BQ21" s="166"/>
      <c r="BR21" s="166"/>
      <c r="BS21" s="166"/>
      <c r="BT21" s="142">
        <f>BT23+BT25+BT26+BT27</f>
        <v>3588049.601580169</v>
      </c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4"/>
      <c r="CK21" s="143">
        <f>CK23+CK25+CK26+CK27+1</f>
        <v>2018816.4619776274</v>
      </c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4"/>
    </row>
    <row r="22" spans="1:105" s="14" customFormat="1" ht="19.5" customHeight="1">
      <c r="A22" s="25"/>
      <c r="B22" s="124" t="s">
        <v>37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67"/>
      <c r="BN22" s="168"/>
      <c r="BO22" s="168"/>
      <c r="BP22" s="168"/>
      <c r="BQ22" s="168"/>
      <c r="BR22" s="168"/>
      <c r="BS22" s="168"/>
      <c r="BT22" s="145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7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7"/>
    </row>
    <row r="23" spans="1:105" s="14" customFormat="1" ht="15" customHeight="1">
      <c r="A23" s="27"/>
      <c r="B23" s="164" t="s">
        <v>38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5" t="s">
        <v>39</v>
      </c>
      <c r="BN23" s="166"/>
      <c r="BO23" s="166"/>
      <c r="BP23" s="166"/>
      <c r="BQ23" s="166"/>
      <c r="BR23" s="166"/>
      <c r="BS23" s="166"/>
      <c r="BT23" s="174">
        <f>('[1]доход'!E67+'[1]доход'!E163+'[1]доход'!E182-'[1]возмещ НДС 2011'!P363-'[1]возмещ НДС 2011'!P365)/1000</f>
        <v>3523921.7081610165</v>
      </c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16">
        <f>(2142956000-'[1]доход 2010'!I961-'[1]доход 2010'!J959-'[1]доход 2010'!J962)/1000</f>
        <v>1932748.1293020342</v>
      </c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</row>
    <row r="24" spans="1:105" s="14" customFormat="1" ht="15" customHeight="1">
      <c r="A24" s="25"/>
      <c r="B24" s="175" t="s">
        <v>40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67"/>
      <c r="BN24" s="168"/>
      <c r="BO24" s="168"/>
      <c r="BP24" s="168"/>
      <c r="BQ24" s="168"/>
      <c r="BR24" s="168"/>
      <c r="BS24" s="168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</row>
    <row r="25" spans="1:105" s="14" customFormat="1" ht="27" customHeight="1">
      <c r="A25" s="25"/>
      <c r="B25" s="87" t="s">
        <v>41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158" t="s">
        <v>42</v>
      </c>
      <c r="BN25" s="113"/>
      <c r="BO25" s="113"/>
      <c r="BP25" s="113"/>
      <c r="BQ25" s="113"/>
      <c r="BR25" s="113"/>
      <c r="BS25" s="113"/>
      <c r="BT25" s="116">
        <f>('[1]доход'!E108-'[1]возмещ НДС 2011'!P364)/1000</f>
        <v>22125.277949152543</v>
      </c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>
        <f>('[1]доход 2010'!I961-'[1]доход 2010'!J961)/1000</f>
        <v>23869.62611016949</v>
      </c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</row>
    <row r="26" spans="1:105" s="14" customFormat="1" ht="15" customHeight="1">
      <c r="A26" s="28"/>
      <c r="B26" s="85" t="s">
        <v>43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158" t="s">
        <v>44</v>
      </c>
      <c r="BN26" s="113"/>
      <c r="BO26" s="113"/>
      <c r="BP26" s="113"/>
      <c r="BQ26" s="113"/>
      <c r="BR26" s="113"/>
      <c r="BS26" s="113"/>
      <c r="BT26" s="116">
        <v>0</v>
      </c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>
        <v>0</v>
      </c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</row>
    <row r="27" spans="1:105" s="14" customFormat="1" ht="15" customHeight="1">
      <c r="A27" s="28"/>
      <c r="B27" s="85" t="s">
        <v>45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158" t="s">
        <v>46</v>
      </c>
      <c r="BN27" s="113"/>
      <c r="BO27" s="113"/>
      <c r="BP27" s="113"/>
      <c r="BQ27" s="113"/>
      <c r="BR27" s="113"/>
      <c r="BS27" s="113"/>
      <c r="BT27" s="139">
        <f>('[1]доход'!B16-'[1]% по депоз'!B10+'[1]доход'!E61+'[1]доход'!E178+'[1]доход'!E181+'[1]доход'!E205+'[1]исх 2011г'!D48+'[1]исх 2011г'!D56+'[1]исх 2011г'!D47+'[1]доход'!E213-'[1]возмещ НДС 2011'!P367-'[1]возмещ НДС 2011'!P368+'[1]возмещ НДС 2011'!P372)/1000</f>
        <v>42002.615469999895</v>
      </c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1"/>
      <c r="CK27" s="116">
        <f>(44211000-'[1]возмещ.ндс2010'!I2305+'[1]возмещ.ндс2010'!I2309)/1000-1</f>
        <v>62197.70656542368</v>
      </c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</row>
    <row r="28" spans="1:105" s="14" customFormat="1" ht="15" customHeight="1">
      <c r="A28" s="28"/>
      <c r="B28" s="98" t="s">
        <v>47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  <c r="BM28" s="158" t="s">
        <v>46</v>
      </c>
      <c r="BN28" s="113"/>
      <c r="BO28" s="113"/>
      <c r="BP28" s="113"/>
      <c r="BQ28" s="113"/>
      <c r="BR28" s="113"/>
      <c r="BS28" s="113"/>
      <c r="BT28" s="139">
        <v>184</v>
      </c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1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</row>
    <row r="29" spans="1:105" s="14" customFormat="1" ht="15" customHeight="1">
      <c r="A29" s="28"/>
      <c r="B29" s="81" t="s">
        <v>48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158" t="s">
        <v>49</v>
      </c>
      <c r="BN29" s="113"/>
      <c r="BO29" s="113"/>
      <c r="BP29" s="113"/>
      <c r="BQ29" s="113"/>
      <c r="BR29" s="113"/>
      <c r="BS29" s="113"/>
      <c r="BT29" s="170" t="s">
        <v>50</v>
      </c>
      <c r="BU29" s="66"/>
      <c r="BV29" s="66">
        <f>BV30+BV33+BV34+BV35+BV39+BV36+BV37+BV38+1</f>
        <v>2765688.3456133893</v>
      </c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 t="s">
        <v>51</v>
      </c>
      <c r="CJ29" s="171"/>
      <c r="CK29" s="172" t="s">
        <v>50</v>
      </c>
      <c r="CL29" s="173"/>
      <c r="CM29" s="66">
        <f>CM30+CM33+CM34+CM35+CM39+CM36+CM37+CM38-1</f>
        <v>1613427.9125400002</v>
      </c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56" t="s">
        <v>51</v>
      </c>
      <c r="DA29" s="57"/>
    </row>
    <row r="30" spans="1:105" s="14" customFormat="1" ht="15" customHeight="1">
      <c r="A30" s="27"/>
      <c r="B30" s="164" t="s">
        <v>38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5" t="s">
        <v>52</v>
      </c>
      <c r="BN30" s="166"/>
      <c r="BO30" s="166"/>
      <c r="BP30" s="166"/>
      <c r="BQ30" s="166"/>
      <c r="BR30" s="166"/>
      <c r="BS30" s="166"/>
      <c r="BT30" s="75" t="s">
        <v>50</v>
      </c>
      <c r="BU30" s="76"/>
      <c r="BV30" s="84">
        <f>('[1]исх 2011г'!E8-'[1]возмещ НДС 2011'!P195)/1000</f>
        <v>282001.7914333897</v>
      </c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76" t="s">
        <v>51</v>
      </c>
      <c r="CJ30" s="77"/>
      <c r="CK30" s="83" t="s">
        <v>50</v>
      </c>
      <c r="CL30" s="78"/>
      <c r="CM30" s="76">
        <f>(587692000-'[1]возмещ.ндс2010'!I2294-'[1]возмещ.ндс2010'!I2296)/1000</f>
        <v>550385.3587100001</v>
      </c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56" t="s">
        <v>51</v>
      </c>
      <c r="DA30" s="57"/>
    </row>
    <row r="31" spans="1:105" s="14" customFormat="1" ht="27" customHeight="1">
      <c r="A31" s="25"/>
      <c r="B31" s="98" t="s">
        <v>53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BM31" s="167"/>
      <c r="BN31" s="168"/>
      <c r="BO31" s="168"/>
      <c r="BP31" s="168"/>
      <c r="BQ31" s="168"/>
      <c r="BR31" s="168"/>
      <c r="BS31" s="168"/>
      <c r="BT31" s="162"/>
      <c r="BU31" s="97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97"/>
      <c r="CJ31" s="161"/>
      <c r="CK31" s="95"/>
      <c r="CL31" s="96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100"/>
      <c r="DA31" s="101"/>
    </row>
    <row r="32" spans="1:105" s="14" customFormat="1" ht="15" customHeight="1">
      <c r="A32" s="25"/>
      <c r="B32" s="98" t="s">
        <v>47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BM32" s="158"/>
      <c r="BN32" s="113"/>
      <c r="BO32" s="113"/>
      <c r="BP32" s="113"/>
      <c r="BQ32" s="113"/>
      <c r="BR32" s="113"/>
      <c r="BS32" s="163"/>
      <c r="BT32" s="159" t="s">
        <v>50</v>
      </c>
      <c r="BU32" s="68"/>
      <c r="BV32" s="68">
        <v>0</v>
      </c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30"/>
      <c r="CJ32" s="31" t="s">
        <v>51</v>
      </c>
      <c r="CK32" s="159" t="s">
        <v>50</v>
      </c>
      <c r="CL32" s="68"/>
      <c r="CM32" s="68">
        <v>88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 t="s">
        <v>51</v>
      </c>
      <c r="DA32" s="160"/>
    </row>
    <row r="33" spans="1:105" s="14" customFormat="1" ht="15" customHeight="1">
      <c r="A33" s="28"/>
      <c r="B33" s="85" t="s">
        <v>54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158" t="s">
        <v>55</v>
      </c>
      <c r="BN33" s="113"/>
      <c r="BO33" s="113"/>
      <c r="BP33" s="113"/>
      <c r="BQ33" s="113"/>
      <c r="BR33" s="113"/>
      <c r="BS33" s="113"/>
      <c r="BT33" s="159" t="s">
        <v>50</v>
      </c>
      <c r="BU33" s="68"/>
      <c r="BV33" s="68">
        <f>('[1]исх 2011г'!E30+'[1]исх 2011г'!E50)/1000</f>
        <v>62640.693849999996</v>
      </c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 t="s">
        <v>51</v>
      </c>
      <c r="CJ33" s="160"/>
      <c r="CK33" s="95" t="s">
        <v>50</v>
      </c>
      <c r="CL33" s="96"/>
      <c r="CM33" s="97">
        <f>155275000/1000</f>
        <v>155275</v>
      </c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100" t="s">
        <v>51</v>
      </c>
      <c r="DA33" s="101"/>
    </row>
    <row r="34" spans="1:105" s="14" customFormat="1" ht="15" customHeight="1">
      <c r="A34" s="28"/>
      <c r="B34" s="85" t="s">
        <v>56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158" t="s">
        <v>57</v>
      </c>
      <c r="BN34" s="113"/>
      <c r="BO34" s="113"/>
      <c r="BP34" s="113"/>
      <c r="BQ34" s="113"/>
      <c r="BR34" s="113"/>
      <c r="BS34" s="113"/>
      <c r="BT34" s="162" t="s">
        <v>50</v>
      </c>
      <c r="BU34" s="97"/>
      <c r="BV34" s="97">
        <v>0</v>
      </c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 t="s">
        <v>51</v>
      </c>
      <c r="CJ34" s="161"/>
      <c r="CK34" s="95" t="s">
        <v>50</v>
      </c>
      <c r="CL34" s="96"/>
      <c r="CM34" s="97">
        <f>150000/1000</f>
        <v>150</v>
      </c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100" t="s">
        <v>51</v>
      </c>
      <c r="DA34" s="101"/>
    </row>
    <row r="35" spans="1:105" s="14" customFormat="1" ht="15" customHeight="1">
      <c r="A35" s="28"/>
      <c r="B35" s="85" t="s">
        <v>58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158" t="s">
        <v>59</v>
      </c>
      <c r="BN35" s="113"/>
      <c r="BO35" s="113"/>
      <c r="BP35" s="113"/>
      <c r="BQ35" s="113"/>
      <c r="BR35" s="113"/>
      <c r="BS35" s="113"/>
      <c r="BT35" s="162" t="s">
        <v>50</v>
      </c>
      <c r="BU35" s="97"/>
      <c r="BV35" s="97">
        <f>'[1]исх 2011г'!E15/1000</f>
        <v>174086.527</v>
      </c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 t="s">
        <v>51</v>
      </c>
      <c r="CJ35" s="161"/>
      <c r="CK35" s="95" t="s">
        <v>50</v>
      </c>
      <c r="CL35" s="96"/>
      <c r="CM35" s="97">
        <f>'[1]налоги 2010'!G317/1000</f>
        <v>81811.344</v>
      </c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100" t="s">
        <v>51</v>
      </c>
      <c r="DA35" s="101"/>
    </row>
    <row r="36" spans="1:105" s="14" customFormat="1" ht="15" customHeight="1">
      <c r="A36" s="28"/>
      <c r="B36" s="85" t="s">
        <v>60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BM36" s="158" t="s">
        <v>61</v>
      </c>
      <c r="BN36" s="113"/>
      <c r="BO36" s="113"/>
      <c r="BP36" s="113"/>
      <c r="BQ36" s="113"/>
      <c r="BR36" s="113"/>
      <c r="BS36" s="113"/>
      <c r="BT36" s="162" t="s">
        <v>50</v>
      </c>
      <c r="BU36" s="97"/>
      <c r="BV36" s="97">
        <f>'[1]исх 2011г'!E19/1000</f>
        <v>968077.175</v>
      </c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 t="s">
        <v>51</v>
      </c>
      <c r="CJ36" s="161"/>
      <c r="CK36" s="95" t="s">
        <v>50</v>
      </c>
      <c r="CL36" s="96"/>
      <c r="CM36" s="97">
        <f>'[1]налоги 2010'!G318/1000</f>
        <v>692256.346</v>
      </c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100" t="s">
        <v>51</v>
      </c>
      <c r="DA36" s="101"/>
    </row>
    <row r="37" spans="1:105" s="14" customFormat="1" ht="15" customHeight="1">
      <c r="A37" s="28"/>
      <c r="B37" s="85" t="s">
        <v>62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158" t="s">
        <v>63</v>
      </c>
      <c r="BN37" s="113"/>
      <c r="BO37" s="113"/>
      <c r="BP37" s="113"/>
      <c r="BQ37" s="113"/>
      <c r="BR37" s="113"/>
      <c r="BS37" s="113"/>
      <c r="BT37" s="162" t="s">
        <v>50</v>
      </c>
      <c r="BU37" s="97"/>
      <c r="BV37" s="97">
        <f>1074369972.77/1000</f>
        <v>1074369.9727699999</v>
      </c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 t="s">
        <v>51</v>
      </c>
      <c r="CJ37" s="161"/>
      <c r="CK37" s="95" t="s">
        <v>50</v>
      </c>
      <c r="CL37" s="96"/>
      <c r="CM37" s="97">
        <v>0</v>
      </c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100" t="s">
        <v>51</v>
      </c>
      <c r="DA37" s="101"/>
    </row>
    <row r="38" spans="1:105" s="14" customFormat="1" ht="15" customHeight="1">
      <c r="A38" s="28"/>
      <c r="B38" s="85" t="s">
        <v>64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  <c r="BM38" s="158" t="s">
        <v>65</v>
      </c>
      <c r="BN38" s="113"/>
      <c r="BO38" s="113"/>
      <c r="BP38" s="113"/>
      <c r="BQ38" s="113"/>
      <c r="BR38" s="113"/>
      <c r="BS38" s="113"/>
      <c r="BT38" s="162" t="s">
        <v>50</v>
      </c>
      <c r="BU38" s="97"/>
      <c r="BV38" s="97">
        <f>('[1]исх 2011г'!E13+'[1]исх 2011г'!E16+'[1]исх 2011г'!E17+'[1]исх 2011г'!E18+'[1]исх 2011г'!E20+'[1]исх 2011г'!E21+'[1]исх 2011г'!E22+'[1]исх 2011г'!E23+'[1]исх 2011г'!E24+'[1]исх 2011г'!E25+'[1]исх 2011г'!E26+'[1]исх 2011г'!E27+'[1]исх 2011г'!E28+'[1]исх 2011г'!E29)/1000</f>
        <v>54210.41362</v>
      </c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 t="s">
        <v>51</v>
      </c>
      <c r="CJ38" s="161"/>
      <c r="CK38" s="95" t="s">
        <v>50</v>
      </c>
      <c r="CL38" s="96"/>
      <c r="CM38" s="97">
        <f>('[1]налоги 2010'!G319+'[1]налоги 2010'!G329+'[1]налоги 2010'!G320)/1000</f>
        <v>91190.31059000004</v>
      </c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100" t="s">
        <v>51</v>
      </c>
      <c r="DA38" s="101"/>
    </row>
    <row r="39" spans="1:105" s="14" customFormat="1" ht="15" customHeight="1">
      <c r="A39" s="28"/>
      <c r="B39" s="85" t="s">
        <v>66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158" t="s">
        <v>67</v>
      </c>
      <c r="BN39" s="113"/>
      <c r="BO39" s="113"/>
      <c r="BP39" s="113"/>
      <c r="BQ39" s="113"/>
      <c r="BR39" s="113"/>
      <c r="BS39" s="113"/>
      <c r="BT39" s="159" t="s">
        <v>50</v>
      </c>
      <c r="BU39" s="68"/>
      <c r="BV39" s="76">
        <f>('[1]исх 2011г'!E31+'[1]исх 2011г'!E32+'[1]исх 2011г'!E33+'[1]исх 2011г'!E34+'[1]исх 2011г'!E36+'[1]исх 2011г'!E37+'[1]исх 2011г'!E40+'[1]исх 2011г'!E51+'[1]исх 2011г'!E56+'[1]исх 2011г'!E57+'[1]расш расх7605'!E488-1074369973-'[1]возмещ НДС 2011'!P358)/1000</f>
        <v>150300.77193999992</v>
      </c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68" t="s">
        <v>51</v>
      </c>
      <c r="CJ39" s="160"/>
      <c r="CK39" s="52" t="s">
        <v>50</v>
      </c>
      <c r="CL39" s="67"/>
      <c r="CM39" s="68">
        <f>(48514000-'[1]возмещ.ндс2010'!I2297)/1000+1</f>
        <v>42360.55324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9" t="s">
        <v>51</v>
      </c>
      <c r="DA39" s="70"/>
    </row>
    <row r="40" spans="1:105" s="14" customFormat="1" ht="15" customHeight="1">
      <c r="A40" s="24"/>
      <c r="B40" s="81" t="s">
        <v>68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BM40" s="73">
        <v>4100</v>
      </c>
      <c r="BN40" s="74"/>
      <c r="BO40" s="74"/>
      <c r="BP40" s="74"/>
      <c r="BQ40" s="74"/>
      <c r="BR40" s="74"/>
      <c r="BS40" s="74"/>
      <c r="BT40" s="151">
        <f>BT21-BV29</f>
        <v>822361.2559667798</v>
      </c>
      <c r="BU40" s="128"/>
      <c r="BV40" s="152">
        <f>BT21-BV29+1</f>
        <v>822362.2559667798</v>
      </c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28"/>
      <c r="CJ40" s="153"/>
      <c r="CK40" s="154">
        <f>CK21-CM29</f>
        <v>405388.5494376272</v>
      </c>
      <c r="CL40" s="155"/>
      <c r="CM40" s="128">
        <f>CK21-CM29-1</f>
        <v>405387.5494376272</v>
      </c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56"/>
      <c r="DA40" s="157"/>
    </row>
    <row r="41" spans="1:105" s="14" customFormat="1" ht="3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32"/>
      <c r="BN41" s="26"/>
      <c r="BO41" s="26"/>
      <c r="BP41" s="26"/>
      <c r="BQ41" s="26"/>
      <c r="BR41" s="26"/>
      <c r="BS41" s="26"/>
      <c r="BT41" s="29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29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1"/>
    </row>
    <row r="42" s="8" customFormat="1" ht="12">
      <c r="DA42" s="9" t="s">
        <v>69</v>
      </c>
    </row>
    <row r="43" ht="12" customHeight="1"/>
    <row r="44" spans="1:105" s="14" customFormat="1" ht="16.5" customHeight="1">
      <c r="A44" s="102" t="s">
        <v>28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  <c r="BM44" s="102" t="s">
        <v>29</v>
      </c>
      <c r="BN44" s="103"/>
      <c r="BO44" s="103"/>
      <c r="BP44" s="103"/>
      <c r="BQ44" s="103"/>
      <c r="BR44" s="103"/>
      <c r="BS44" s="104"/>
      <c r="BT44" s="15"/>
      <c r="BU44" s="16"/>
      <c r="BV44" s="17"/>
      <c r="BW44" s="17"/>
      <c r="BX44" s="18" t="s">
        <v>30</v>
      </c>
      <c r="BY44" s="113" t="s">
        <v>31</v>
      </c>
      <c r="BZ44" s="113"/>
      <c r="CA44" s="113"/>
      <c r="CB44" s="113"/>
      <c r="CC44" s="113"/>
      <c r="CD44" s="113"/>
      <c r="CE44" s="113"/>
      <c r="CF44" s="113"/>
      <c r="CG44" s="113"/>
      <c r="CH44" s="113"/>
      <c r="CI44" s="17"/>
      <c r="CJ44" s="19"/>
      <c r="CK44" s="15"/>
      <c r="CL44" s="16"/>
      <c r="CM44" s="17"/>
      <c r="CN44" s="17"/>
      <c r="CO44" s="18" t="s">
        <v>30</v>
      </c>
      <c r="CP44" s="113" t="s">
        <v>31</v>
      </c>
      <c r="CQ44" s="113"/>
      <c r="CR44" s="113"/>
      <c r="CS44" s="113"/>
      <c r="CT44" s="113"/>
      <c r="CU44" s="113"/>
      <c r="CV44" s="113"/>
      <c r="CW44" s="113"/>
      <c r="CX44" s="113"/>
      <c r="CY44" s="113"/>
      <c r="CZ44" s="17"/>
      <c r="DA44" s="19"/>
    </row>
    <row r="45" spans="1:105" s="14" customFormat="1" ht="15.7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7"/>
      <c r="BM45" s="105"/>
      <c r="BN45" s="106"/>
      <c r="BO45" s="106"/>
      <c r="BP45" s="106"/>
      <c r="BQ45" s="106"/>
      <c r="BR45" s="106"/>
      <c r="BS45" s="107"/>
      <c r="BT45" s="20"/>
      <c r="BU45" s="13"/>
      <c r="BV45" s="13"/>
      <c r="BW45" s="114">
        <v>20</v>
      </c>
      <c r="BX45" s="114"/>
      <c r="BY45" s="114"/>
      <c r="BZ45" s="114"/>
      <c r="CA45" s="115" t="s">
        <v>4</v>
      </c>
      <c r="CB45" s="115"/>
      <c r="CC45" s="115"/>
      <c r="CD45" s="21" t="s">
        <v>32</v>
      </c>
      <c r="CE45" s="21"/>
      <c r="CF45" s="21"/>
      <c r="CG45" s="22"/>
      <c r="CH45" s="22"/>
      <c r="CI45" s="22"/>
      <c r="CJ45" s="23"/>
      <c r="CK45" s="20"/>
      <c r="CL45" s="13"/>
      <c r="CM45" s="13"/>
      <c r="CN45" s="114">
        <v>20</v>
      </c>
      <c r="CO45" s="114"/>
      <c r="CP45" s="114"/>
      <c r="CQ45" s="114"/>
      <c r="CR45" s="115" t="s">
        <v>4</v>
      </c>
      <c r="CS45" s="115"/>
      <c r="CT45" s="115"/>
      <c r="CU45" s="21" t="s">
        <v>34</v>
      </c>
      <c r="CV45" s="21"/>
      <c r="CW45" s="21"/>
      <c r="CX45" s="22"/>
      <c r="CY45" s="22"/>
      <c r="CZ45" s="22"/>
      <c r="DA45" s="23"/>
    </row>
    <row r="46" spans="1:105" s="14" customFormat="1" ht="9.75" customHeight="1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50"/>
      <c r="BM46" s="148"/>
      <c r="BN46" s="149"/>
      <c r="BO46" s="149"/>
      <c r="BP46" s="149"/>
      <c r="BQ46" s="149"/>
      <c r="BR46" s="149"/>
      <c r="BS46" s="150"/>
      <c r="BT46" s="20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3"/>
      <c r="CK46" s="20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</row>
    <row r="47" spans="1:105" s="14" customFormat="1" ht="30" customHeight="1">
      <c r="A47" s="24"/>
      <c r="B47" s="122" t="s">
        <v>70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3"/>
      <c r="BM47" s="91">
        <v>4210</v>
      </c>
      <c r="BN47" s="92"/>
      <c r="BO47" s="92"/>
      <c r="BP47" s="92"/>
      <c r="BQ47" s="92"/>
      <c r="BR47" s="92"/>
      <c r="BS47" s="92"/>
      <c r="BT47" s="142">
        <f>BT49+BT52+BT53+BT54+BT56+BT55</f>
        <v>47234.547989830506</v>
      </c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4"/>
      <c r="CK47" s="143">
        <f>CK49+CK52+CK53+CK54+CK56+CK55</f>
        <v>17596.831842372885</v>
      </c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4"/>
    </row>
    <row r="48" spans="1:105" s="14" customFormat="1" ht="19.5" customHeight="1">
      <c r="A48" s="25"/>
      <c r="B48" s="124" t="s">
        <v>37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5"/>
      <c r="BM48" s="93"/>
      <c r="BN48" s="94"/>
      <c r="BO48" s="94"/>
      <c r="BP48" s="94"/>
      <c r="BQ48" s="94"/>
      <c r="BR48" s="94"/>
      <c r="BS48" s="94"/>
      <c r="BT48" s="145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7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7"/>
    </row>
    <row r="49" spans="1:105" s="14" customFormat="1" ht="15" customHeight="1">
      <c r="A49" s="27"/>
      <c r="B49" s="117" t="s">
        <v>38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8"/>
      <c r="BM49" s="91">
        <v>4211</v>
      </c>
      <c r="BN49" s="92"/>
      <c r="BO49" s="92"/>
      <c r="BP49" s="92"/>
      <c r="BQ49" s="92"/>
      <c r="BR49" s="92"/>
      <c r="BS49" s="92"/>
      <c r="BT49" s="116">
        <f>('[1]доход'!E144-'[1]возмещ НДС 2011'!P366)/1000</f>
        <v>28645.50688983051</v>
      </c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>
        <f>(18797000-'[1]возмещ.ндс2010'!I2304)/1000</f>
        <v>11473.831842372883</v>
      </c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</row>
    <row r="50" spans="1:105" s="14" customFormat="1" ht="27" customHeight="1">
      <c r="A50" s="36"/>
      <c r="B50" s="98" t="s">
        <v>71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9"/>
      <c r="BM50" s="93"/>
      <c r="BN50" s="94"/>
      <c r="BO50" s="94"/>
      <c r="BP50" s="94"/>
      <c r="BQ50" s="94"/>
      <c r="BR50" s="94"/>
      <c r="BS50" s="94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</row>
    <row r="51" spans="1:105" s="14" customFormat="1" ht="12.75">
      <c r="A51" s="36"/>
      <c r="B51" s="98" t="s">
        <v>47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9"/>
      <c r="BM51" s="54"/>
      <c r="BN51" s="55"/>
      <c r="BO51" s="55"/>
      <c r="BP51" s="55"/>
      <c r="BQ51" s="55"/>
      <c r="BR51" s="55"/>
      <c r="BS51" s="132"/>
      <c r="BT51" s="139">
        <v>117</v>
      </c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1"/>
      <c r="CK51" s="139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1"/>
    </row>
    <row r="52" spans="1:105" s="14" customFormat="1" ht="15" customHeight="1">
      <c r="A52" s="37"/>
      <c r="B52" s="87" t="s">
        <v>72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8"/>
      <c r="BM52" s="54">
        <v>4212</v>
      </c>
      <c r="BN52" s="55"/>
      <c r="BO52" s="55"/>
      <c r="BP52" s="55"/>
      <c r="BQ52" s="55"/>
      <c r="BR52" s="55"/>
      <c r="BS52" s="55"/>
      <c r="BT52" s="116">
        <v>0</v>
      </c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>
        <v>0</v>
      </c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</row>
    <row r="53" spans="1:105" s="14" customFormat="1" ht="39.75" customHeight="1">
      <c r="A53" s="37"/>
      <c r="B53" s="87" t="s">
        <v>73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8"/>
      <c r="BM53" s="54">
        <v>4213</v>
      </c>
      <c r="BN53" s="55"/>
      <c r="BO53" s="55"/>
      <c r="BP53" s="55"/>
      <c r="BQ53" s="55"/>
      <c r="BR53" s="55"/>
      <c r="BS53" s="55"/>
      <c r="BT53" s="116">
        <v>0</v>
      </c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>
        <v>0</v>
      </c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</row>
    <row r="54" spans="1:105" s="14" customFormat="1" ht="39.75" customHeight="1">
      <c r="A54" s="37"/>
      <c r="B54" s="87" t="s">
        <v>74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8"/>
      <c r="BM54" s="54">
        <v>4214</v>
      </c>
      <c r="BN54" s="55"/>
      <c r="BO54" s="55"/>
      <c r="BP54" s="55"/>
      <c r="BQ54" s="55"/>
      <c r="BR54" s="55"/>
      <c r="BS54" s="55"/>
      <c r="BT54" s="116">
        <v>0</v>
      </c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>
        <v>0</v>
      </c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</row>
    <row r="55" spans="1:105" s="14" customFormat="1" ht="15" customHeight="1">
      <c r="A55" s="24"/>
      <c r="B55" s="108" t="s">
        <v>75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  <c r="BM55" s="91">
        <v>4215</v>
      </c>
      <c r="BN55" s="92"/>
      <c r="BO55" s="92"/>
      <c r="BP55" s="92"/>
      <c r="BQ55" s="92"/>
      <c r="BR55" s="92"/>
      <c r="BS55" s="92"/>
      <c r="BT55" s="110">
        <f>'[1]% по депоз'!B10/1000</f>
        <v>18589.0411</v>
      </c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2"/>
      <c r="CK55" s="110">
        <f>6123000/1000</f>
        <v>6123</v>
      </c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2"/>
    </row>
    <row r="56" spans="1:105" s="14" customFormat="1" ht="15" customHeight="1">
      <c r="A56" s="37"/>
      <c r="B56" s="85" t="s">
        <v>45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6"/>
      <c r="BM56" s="54">
        <v>4219</v>
      </c>
      <c r="BN56" s="55"/>
      <c r="BO56" s="55"/>
      <c r="BP56" s="55"/>
      <c r="BQ56" s="55"/>
      <c r="BR56" s="55"/>
      <c r="BS56" s="55"/>
      <c r="BT56" s="137">
        <v>0</v>
      </c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8">
        <v>0</v>
      </c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</row>
    <row r="57" spans="1:105" s="14" customFormat="1" ht="15" customHeight="1">
      <c r="A57" s="38"/>
      <c r="B57" s="81" t="s">
        <v>48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2"/>
      <c r="BM57" s="54">
        <v>4220</v>
      </c>
      <c r="BN57" s="55"/>
      <c r="BO57" s="55"/>
      <c r="BP57" s="55"/>
      <c r="BQ57" s="55"/>
      <c r="BR57" s="55"/>
      <c r="BS57" s="55"/>
      <c r="BT57" s="133" t="s">
        <v>50</v>
      </c>
      <c r="BU57" s="134"/>
      <c r="BV57" s="66">
        <f>BV58+BV62</f>
        <v>302228.1605866102</v>
      </c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135" t="s">
        <v>51</v>
      </c>
      <c r="CJ57" s="136"/>
      <c r="CK57" s="83" t="s">
        <v>50</v>
      </c>
      <c r="CL57" s="78"/>
      <c r="CM57" s="66">
        <f>CM58+CM61+CM62+CM63+CM64</f>
        <v>204854.38187</v>
      </c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56" t="s">
        <v>51</v>
      </c>
      <c r="DA57" s="57"/>
    </row>
    <row r="58" spans="1:105" s="14" customFormat="1" ht="15" customHeight="1">
      <c r="A58" s="27"/>
      <c r="B58" s="117" t="s">
        <v>38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8"/>
      <c r="BM58" s="91">
        <v>4221</v>
      </c>
      <c r="BN58" s="92"/>
      <c r="BO58" s="92"/>
      <c r="BP58" s="92"/>
      <c r="BQ58" s="92"/>
      <c r="BR58" s="92"/>
      <c r="BS58" s="92"/>
      <c r="BT58" s="133" t="s">
        <v>50</v>
      </c>
      <c r="BU58" s="134"/>
      <c r="BV58" s="76">
        <f>('[1]исх 2011г'!E9+'[1]исх 2011г'!E10-'[1]возмещ НДС 2011'!P217-'[1]возмещ НДС 2011'!P255)/1000</f>
        <v>202228.1605866102</v>
      </c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135" t="s">
        <v>51</v>
      </c>
      <c r="CJ58" s="136"/>
      <c r="CK58" s="83" t="s">
        <v>50</v>
      </c>
      <c r="CL58" s="78"/>
      <c r="CM58" s="76">
        <f>(239367000-'[1]возмещ.ндс2010'!I2295)/1000</f>
        <v>204854.38187</v>
      </c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56" t="s">
        <v>51</v>
      </c>
      <c r="DA58" s="57"/>
    </row>
    <row r="59" spans="1:105" s="14" customFormat="1" ht="39.75" customHeight="1">
      <c r="A59" s="36"/>
      <c r="B59" s="98" t="s">
        <v>76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9"/>
      <c r="BM59" s="93"/>
      <c r="BN59" s="94"/>
      <c r="BO59" s="94"/>
      <c r="BP59" s="94"/>
      <c r="BQ59" s="94"/>
      <c r="BR59" s="94"/>
      <c r="BS59" s="94"/>
      <c r="BT59" s="126"/>
      <c r="BU59" s="12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129"/>
      <c r="CJ59" s="130"/>
      <c r="CK59" s="95"/>
      <c r="CL59" s="96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100"/>
      <c r="DA59" s="101"/>
    </row>
    <row r="60" spans="1:105" s="14" customFormat="1" ht="12.75">
      <c r="A60" s="36"/>
      <c r="B60" s="98" t="s">
        <v>47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9"/>
      <c r="BM60" s="54"/>
      <c r="BN60" s="55"/>
      <c r="BO60" s="55"/>
      <c r="BP60" s="55"/>
      <c r="BQ60" s="55"/>
      <c r="BR60" s="55"/>
      <c r="BS60" s="132"/>
      <c r="BT60" s="126" t="s">
        <v>50</v>
      </c>
      <c r="BU60" s="127"/>
      <c r="BV60" s="97">
        <v>328</v>
      </c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129" t="s">
        <v>51</v>
      </c>
      <c r="CJ60" s="130"/>
      <c r="CK60" s="126" t="s">
        <v>50</v>
      </c>
      <c r="CL60" s="127"/>
      <c r="CM60" s="131">
        <v>0</v>
      </c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29" t="s">
        <v>51</v>
      </c>
      <c r="DA60" s="130"/>
    </row>
    <row r="61" spans="1:105" s="14" customFormat="1" ht="27" customHeight="1">
      <c r="A61" s="37"/>
      <c r="B61" s="87" t="s">
        <v>77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8"/>
      <c r="BM61" s="54">
        <v>4222</v>
      </c>
      <c r="BN61" s="55"/>
      <c r="BO61" s="55"/>
      <c r="BP61" s="55"/>
      <c r="BQ61" s="55"/>
      <c r="BR61" s="55"/>
      <c r="BS61" s="55"/>
      <c r="BT61" s="126" t="s">
        <v>50</v>
      </c>
      <c r="BU61" s="127"/>
      <c r="BV61" s="131">
        <v>0</v>
      </c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29" t="s">
        <v>51</v>
      </c>
      <c r="CJ61" s="130"/>
      <c r="CK61" s="126" t="s">
        <v>50</v>
      </c>
      <c r="CL61" s="127"/>
      <c r="CM61" s="131">
        <v>0</v>
      </c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29" t="s">
        <v>51</v>
      </c>
      <c r="DA61" s="130"/>
    </row>
    <row r="62" spans="1:105" s="14" customFormat="1" ht="39.75" customHeight="1">
      <c r="A62" s="37"/>
      <c r="B62" s="87" t="s">
        <v>78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8"/>
      <c r="BM62" s="54">
        <v>4223</v>
      </c>
      <c r="BN62" s="55"/>
      <c r="BO62" s="55"/>
      <c r="BP62" s="55"/>
      <c r="BQ62" s="55"/>
      <c r="BR62" s="55"/>
      <c r="BS62" s="55"/>
      <c r="BT62" s="126" t="s">
        <v>50</v>
      </c>
      <c r="BU62" s="127"/>
      <c r="BV62" s="97">
        <f>'[1]исх 2011г'!E7/1000</f>
        <v>100000</v>
      </c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129" t="s">
        <v>51</v>
      </c>
      <c r="CJ62" s="130"/>
      <c r="CK62" s="95"/>
      <c r="CL62" s="96"/>
      <c r="CM62" s="97">
        <v>0</v>
      </c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100"/>
      <c r="DA62" s="101"/>
    </row>
    <row r="63" spans="1:105" s="14" customFormat="1" ht="27" customHeight="1">
      <c r="A63" s="37"/>
      <c r="B63" s="87" t="s">
        <v>79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8"/>
      <c r="BM63" s="54">
        <v>4224</v>
      </c>
      <c r="BN63" s="55"/>
      <c r="BO63" s="55"/>
      <c r="BP63" s="55"/>
      <c r="BQ63" s="55"/>
      <c r="BR63" s="55"/>
      <c r="BS63" s="55"/>
      <c r="BT63" s="126" t="s">
        <v>50</v>
      </c>
      <c r="BU63" s="127"/>
      <c r="BV63" s="131">
        <v>0</v>
      </c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29" t="s">
        <v>51</v>
      </c>
      <c r="CJ63" s="130"/>
      <c r="CK63" s="126"/>
      <c r="CL63" s="127"/>
      <c r="CM63" s="131">
        <v>0</v>
      </c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29"/>
      <c r="DA63" s="130"/>
    </row>
    <row r="64" spans="1:105" s="14" customFormat="1" ht="15" customHeight="1">
      <c r="A64" s="37"/>
      <c r="B64" s="85" t="s">
        <v>66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  <c r="BM64" s="54">
        <v>4229</v>
      </c>
      <c r="BN64" s="55"/>
      <c r="BO64" s="55"/>
      <c r="BP64" s="55"/>
      <c r="BQ64" s="55"/>
      <c r="BR64" s="55"/>
      <c r="BS64" s="55"/>
      <c r="BT64" s="126" t="s">
        <v>50</v>
      </c>
      <c r="BU64" s="127"/>
      <c r="BV64" s="97">
        <v>0</v>
      </c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129" t="s">
        <v>51</v>
      </c>
      <c r="CJ64" s="130"/>
      <c r="CK64" s="126"/>
      <c r="CL64" s="127"/>
      <c r="CM64" s="131">
        <v>0</v>
      </c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29"/>
      <c r="DA64" s="130"/>
    </row>
    <row r="65" spans="1:105" s="14" customFormat="1" ht="15" customHeight="1">
      <c r="A65" s="28"/>
      <c r="B65" s="81" t="s">
        <v>80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2"/>
      <c r="BM65" s="54">
        <v>4200</v>
      </c>
      <c r="BN65" s="55"/>
      <c r="BO65" s="55"/>
      <c r="BP65" s="55"/>
      <c r="BQ65" s="55"/>
      <c r="BR65" s="55"/>
      <c r="BS65" s="55"/>
      <c r="BT65" s="126" t="s">
        <v>50</v>
      </c>
      <c r="BU65" s="127"/>
      <c r="BV65" s="128">
        <f>BV57-BT47-1</f>
        <v>254992.6125967797</v>
      </c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9" t="s">
        <v>51</v>
      </c>
      <c r="CJ65" s="130"/>
      <c r="CK65" s="83" t="s">
        <v>50</v>
      </c>
      <c r="CL65" s="78"/>
      <c r="CM65" s="66">
        <f>CM57-CK47-1</f>
        <v>187256.55002762712</v>
      </c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56" t="s">
        <v>51</v>
      </c>
      <c r="DA65" s="57"/>
    </row>
    <row r="66" spans="1:105" s="14" customFormat="1" ht="30" customHeight="1">
      <c r="A66" s="39"/>
      <c r="B66" s="122" t="s">
        <v>81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3"/>
      <c r="BM66" s="91">
        <v>4310</v>
      </c>
      <c r="BN66" s="92"/>
      <c r="BO66" s="92"/>
      <c r="BP66" s="92"/>
      <c r="BQ66" s="92"/>
      <c r="BR66" s="92"/>
      <c r="BS66" s="92"/>
      <c r="BT66" s="110">
        <f>BT68+BT70+BT71+BT72+BT73</f>
        <v>0</v>
      </c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2"/>
      <c r="CK66" s="111">
        <f>CK68+CK70+CK71+CK72+CK73</f>
        <v>70000</v>
      </c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2"/>
    </row>
    <row r="67" spans="1:105" s="14" customFormat="1" ht="15" customHeight="1">
      <c r="A67" s="25"/>
      <c r="B67" s="124" t="s">
        <v>37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5"/>
      <c r="BM67" s="93"/>
      <c r="BN67" s="94"/>
      <c r="BO67" s="94"/>
      <c r="BP67" s="94"/>
      <c r="BQ67" s="94"/>
      <c r="BR67" s="94"/>
      <c r="BS67" s="9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1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1"/>
    </row>
    <row r="68" spans="1:105" s="14" customFormat="1" ht="15" customHeight="1">
      <c r="A68" s="39"/>
      <c r="B68" s="117" t="s">
        <v>38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8"/>
      <c r="BM68" s="91">
        <v>4311</v>
      </c>
      <c r="BN68" s="92"/>
      <c r="BO68" s="92"/>
      <c r="BP68" s="92"/>
      <c r="BQ68" s="92"/>
      <c r="BR68" s="92"/>
      <c r="BS68" s="92"/>
      <c r="BT68" s="110">
        <v>0</v>
      </c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2"/>
      <c r="CK68" s="110">
        <f>70000000/1000</f>
        <v>70000</v>
      </c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2"/>
    </row>
    <row r="69" spans="1:105" s="14" customFormat="1" ht="15" customHeight="1">
      <c r="A69" s="36"/>
      <c r="B69" s="98" t="s">
        <v>82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9"/>
      <c r="BM69" s="93"/>
      <c r="BN69" s="94"/>
      <c r="BO69" s="94"/>
      <c r="BP69" s="94"/>
      <c r="BQ69" s="94"/>
      <c r="BR69" s="94"/>
      <c r="BS69" s="9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1"/>
      <c r="CK69" s="119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1"/>
    </row>
    <row r="70" spans="1:105" s="14" customFormat="1" ht="15" customHeight="1">
      <c r="A70" s="37"/>
      <c r="B70" s="87" t="s">
        <v>83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8"/>
      <c r="BM70" s="54">
        <v>4312</v>
      </c>
      <c r="BN70" s="55"/>
      <c r="BO70" s="55"/>
      <c r="BP70" s="55"/>
      <c r="BQ70" s="55"/>
      <c r="BR70" s="55"/>
      <c r="BS70" s="55"/>
      <c r="BT70" s="116">
        <v>0</v>
      </c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>
        <v>0</v>
      </c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</row>
    <row r="71" spans="1:105" s="14" customFormat="1" ht="15" customHeight="1">
      <c r="A71" s="37"/>
      <c r="B71" s="87" t="s">
        <v>84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8"/>
      <c r="BM71" s="54">
        <v>4313</v>
      </c>
      <c r="BN71" s="55"/>
      <c r="BO71" s="55"/>
      <c r="BP71" s="55"/>
      <c r="BQ71" s="55"/>
      <c r="BR71" s="55"/>
      <c r="BS71" s="55"/>
      <c r="BT71" s="116">
        <v>0</v>
      </c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>
        <v>0</v>
      </c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</row>
    <row r="72" spans="1:105" s="14" customFormat="1" ht="27" customHeight="1">
      <c r="A72" s="37"/>
      <c r="B72" s="87" t="s">
        <v>85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8"/>
      <c r="BM72" s="54">
        <v>4314</v>
      </c>
      <c r="BN72" s="55"/>
      <c r="BO72" s="55"/>
      <c r="BP72" s="55"/>
      <c r="BQ72" s="55"/>
      <c r="BR72" s="55"/>
      <c r="BS72" s="55"/>
      <c r="BT72" s="116">
        <v>0</v>
      </c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>
        <v>0</v>
      </c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</row>
    <row r="73" spans="1:105" s="14" customFormat="1" ht="15" customHeight="1">
      <c r="A73" s="24"/>
      <c r="B73" s="108" t="s">
        <v>45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9"/>
      <c r="BM73" s="91">
        <v>4319</v>
      </c>
      <c r="BN73" s="92"/>
      <c r="BO73" s="92"/>
      <c r="BP73" s="92"/>
      <c r="BQ73" s="92"/>
      <c r="BR73" s="92"/>
      <c r="BS73" s="92"/>
      <c r="BT73" s="110">
        <v>0</v>
      </c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2"/>
      <c r="CK73" s="110">
        <v>0</v>
      </c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2"/>
    </row>
    <row r="74" spans="1:105" s="14" customFormat="1" ht="3" customHeight="1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33"/>
      <c r="BM74" s="25"/>
      <c r="BN74" s="40"/>
      <c r="BO74" s="40"/>
      <c r="BP74" s="40"/>
      <c r="BQ74" s="40"/>
      <c r="BR74" s="40"/>
      <c r="BS74" s="40"/>
      <c r="BT74" s="34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4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41"/>
    </row>
    <row r="75" s="8" customFormat="1" ht="12">
      <c r="DA75" s="9" t="s">
        <v>86</v>
      </c>
    </row>
    <row r="76" s="8" customFormat="1" ht="12" customHeight="1">
      <c r="DA76" s="9"/>
    </row>
    <row r="77" spans="1:105" s="14" customFormat="1" ht="16.5" customHeight="1">
      <c r="A77" s="102" t="s">
        <v>28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4"/>
      <c r="BM77" s="102" t="s">
        <v>29</v>
      </c>
      <c r="BN77" s="103"/>
      <c r="BO77" s="103"/>
      <c r="BP77" s="103"/>
      <c r="BQ77" s="103"/>
      <c r="BR77" s="103"/>
      <c r="BS77" s="104"/>
      <c r="BT77" s="15"/>
      <c r="BU77" s="16"/>
      <c r="BV77" s="17"/>
      <c r="BW77" s="17"/>
      <c r="BX77" s="18" t="s">
        <v>30</v>
      </c>
      <c r="BY77" s="113" t="s">
        <v>31</v>
      </c>
      <c r="BZ77" s="113"/>
      <c r="CA77" s="113"/>
      <c r="CB77" s="113"/>
      <c r="CC77" s="113"/>
      <c r="CD77" s="113"/>
      <c r="CE77" s="113"/>
      <c r="CF77" s="113"/>
      <c r="CG77" s="113"/>
      <c r="CH77" s="113"/>
      <c r="CI77" s="17"/>
      <c r="CJ77" s="19"/>
      <c r="CK77" s="15"/>
      <c r="CL77" s="16"/>
      <c r="CM77" s="17"/>
      <c r="CN77" s="17"/>
      <c r="CO77" s="18" t="s">
        <v>30</v>
      </c>
      <c r="CP77" s="113" t="s">
        <v>31</v>
      </c>
      <c r="CQ77" s="113"/>
      <c r="CR77" s="113"/>
      <c r="CS77" s="113"/>
      <c r="CT77" s="113"/>
      <c r="CU77" s="113"/>
      <c r="CV77" s="113"/>
      <c r="CW77" s="113"/>
      <c r="CX77" s="113"/>
      <c r="CY77" s="113"/>
      <c r="CZ77" s="17"/>
      <c r="DA77" s="19"/>
    </row>
    <row r="78" spans="1:105" s="14" customFormat="1" ht="15.75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7"/>
      <c r="BM78" s="105"/>
      <c r="BN78" s="106"/>
      <c r="BO78" s="106"/>
      <c r="BP78" s="106"/>
      <c r="BQ78" s="106"/>
      <c r="BR78" s="106"/>
      <c r="BS78" s="107"/>
      <c r="BT78" s="20"/>
      <c r="BU78" s="13"/>
      <c r="BV78" s="13"/>
      <c r="BW78" s="114">
        <v>20</v>
      </c>
      <c r="BX78" s="114"/>
      <c r="BY78" s="114"/>
      <c r="BZ78" s="114"/>
      <c r="CA78" s="115" t="s">
        <v>4</v>
      </c>
      <c r="CB78" s="115"/>
      <c r="CC78" s="115"/>
      <c r="CD78" s="21" t="s">
        <v>32</v>
      </c>
      <c r="CE78" s="21"/>
      <c r="CF78" s="21"/>
      <c r="CG78" s="22"/>
      <c r="CH78" s="22"/>
      <c r="CI78" s="22"/>
      <c r="CJ78" s="23"/>
      <c r="CK78" s="20"/>
      <c r="CL78" s="13"/>
      <c r="CM78" s="13"/>
      <c r="CN78" s="114">
        <v>20</v>
      </c>
      <c r="CO78" s="114"/>
      <c r="CP78" s="114"/>
      <c r="CQ78" s="114"/>
      <c r="CR78" s="115" t="s">
        <v>33</v>
      </c>
      <c r="CS78" s="115"/>
      <c r="CT78" s="115"/>
      <c r="CU78" s="21" t="s">
        <v>34</v>
      </c>
      <c r="CV78" s="21"/>
      <c r="CW78" s="21"/>
      <c r="CX78" s="22"/>
      <c r="CY78" s="22"/>
      <c r="CZ78" s="22"/>
      <c r="DA78" s="23"/>
    </row>
    <row r="79" spans="1:105" s="14" customFormat="1" ht="9.75" customHeight="1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7"/>
      <c r="BM79" s="105"/>
      <c r="BN79" s="106"/>
      <c r="BO79" s="106"/>
      <c r="BP79" s="106"/>
      <c r="BQ79" s="106"/>
      <c r="BR79" s="106"/>
      <c r="BS79" s="107"/>
      <c r="BT79" s="20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3"/>
      <c r="CK79" s="20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3"/>
    </row>
    <row r="80" spans="1:105" s="14" customFormat="1" ht="15" customHeight="1">
      <c r="A80" s="28"/>
      <c r="B80" s="81" t="s">
        <v>48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2"/>
      <c r="BM80" s="54">
        <v>4320</v>
      </c>
      <c r="BN80" s="55"/>
      <c r="BO80" s="55"/>
      <c r="BP80" s="55"/>
      <c r="BQ80" s="55"/>
      <c r="BR80" s="55"/>
      <c r="BS80" s="55"/>
      <c r="BT80" s="83" t="s">
        <v>50</v>
      </c>
      <c r="BU80" s="78"/>
      <c r="BV80" s="76">
        <f>BV81+BV83+BV84+BV85</f>
        <v>18371.029</v>
      </c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56" t="s">
        <v>51</v>
      </c>
      <c r="CJ80" s="57"/>
      <c r="CK80" s="78" t="s">
        <v>50</v>
      </c>
      <c r="CL80" s="78"/>
      <c r="CM80" s="76">
        <f>CM81+CM83+CM84+CM85</f>
        <v>70183</v>
      </c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56" t="s">
        <v>51</v>
      </c>
      <c r="DA80" s="57"/>
    </row>
    <row r="81" spans="1:105" s="14" customFormat="1" ht="15" customHeight="1">
      <c r="A81" s="42"/>
      <c r="B81" s="89" t="s">
        <v>38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90"/>
      <c r="BM81" s="91">
        <v>4321</v>
      </c>
      <c r="BN81" s="92"/>
      <c r="BO81" s="92"/>
      <c r="BP81" s="92"/>
      <c r="BQ81" s="92"/>
      <c r="BR81" s="92"/>
      <c r="BS81" s="92"/>
      <c r="BT81" s="83" t="s">
        <v>50</v>
      </c>
      <c r="BU81" s="78"/>
      <c r="BV81" s="76">
        <v>0</v>
      </c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56" t="s">
        <v>51</v>
      </c>
      <c r="CJ81" s="57"/>
      <c r="CK81" s="78" t="s">
        <v>50</v>
      </c>
      <c r="CL81" s="78"/>
      <c r="CM81" s="76">
        <v>0</v>
      </c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56" t="s">
        <v>51</v>
      </c>
      <c r="DA81" s="57"/>
    </row>
    <row r="82" spans="1:105" s="14" customFormat="1" ht="39.75" customHeight="1">
      <c r="A82" s="25"/>
      <c r="B82" s="98" t="s">
        <v>87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9"/>
      <c r="BM82" s="93"/>
      <c r="BN82" s="94"/>
      <c r="BO82" s="94"/>
      <c r="BP82" s="94"/>
      <c r="BQ82" s="94"/>
      <c r="BR82" s="94"/>
      <c r="BS82" s="94"/>
      <c r="BT82" s="95"/>
      <c r="BU82" s="96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100"/>
      <c r="CJ82" s="101"/>
      <c r="CK82" s="96"/>
      <c r="CL82" s="96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100"/>
      <c r="DA82" s="101"/>
    </row>
    <row r="83" spans="1:105" s="14" customFormat="1" ht="27" customHeight="1">
      <c r="A83" s="25"/>
      <c r="B83" s="87" t="s">
        <v>88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8"/>
      <c r="BM83" s="54">
        <v>4322</v>
      </c>
      <c r="BN83" s="55"/>
      <c r="BO83" s="55"/>
      <c r="BP83" s="55"/>
      <c r="BQ83" s="55"/>
      <c r="BR83" s="55"/>
      <c r="BS83" s="55"/>
      <c r="BT83" s="83" t="s">
        <v>50</v>
      </c>
      <c r="BU83" s="78"/>
      <c r="BV83" s="84">
        <f>'[1]исх 2011г'!E35/1000</f>
        <v>18371.029</v>
      </c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56"/>
      <c r="CJ83" s="57"/>
      <c r="CK83" s="78" t="s">
        <v>50</v>
      </c>
      <c r="CL83" s="78"/>
      <c r="CM83" s="76">
        <v>0</v>
      </c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56" t="s">
        <v>51</v>
      </c>
      <c r="DA83" s="57"/>
    </row>
    <row r="84" spans="1:105" s="14" customFormat="1" ht="27" customHeight="1">
      <c r="A84" s="28"/>
      <c r="B84" s="87" t="s">
        <v>89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6"/>
      <c r="BM84" s="54">
        <v>4323</v>
      </c>
      <c r="BN84" s="55"/>
      <c r="BO84" s="55"/>
      <c r="BP84" s="55"/>
      <c r="BQ84" s="55"/>
      <c r="BR84" s="55"/>
      <c r="BS84" s="55"/>
      <c r="BT84" s="83" t="s">
        <v>50</v>
      </c>
      <c r="BU84" s="78"/>
      <c r="BV84" s="84">
        <v>0</v>
      </c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56" t="s">
        <v>51</v>
      </c>
      <c r="CJ84" s="57"/>
      <c r="CK84" s="78" t="s">
        <v>50</v>
      </c>
      <c r="CL84" s="78"/>
      <c r="CM84" s="76">
        <f>70000000/1000</f>
        <v>70000</v>
      </c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56" t="s">
        <v>51</v>
      </c>
      <c r="DA84" s="57"/>
    </row>
    <row r="85" spans="1:105" s="14" customFormat="1" ht="15" customHeight="1">
      <c r="A85" s="28"/>
      <c r="B85" s="85" t="s">
        <v>66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6"/>
      <c r="BM85" s="54">
        <v>4329</v>
      </c>
      <c r="BN85" s="55"/>
      <c r="BO85" s="55"/>
      <c r="BP85" s="55"/>
      <c r="BQ85" s="55"/>
      <c r="BR85" s="55"/>
      <c r="BS85" s="55"/>
      <c r="BT85" s="83" t="s">
        <v>50</v>
      </c>
      <c r="BU85" s="78"/>
      <c r="BV85" s="84">
        <v>0</v>
      </c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56" t="s">
        <v>51</v>
      </c>
      <c r="CJ85" s="57"/>
      <c r="CK85" s="78" t="s">
        <v>50</v>
      </c>
      <c r="CL85" s="78"/>
      <c r="CM85" s="76">
        <f>183000/1000</f>
        <v>183</v>
      </c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56" t="s">
        <v>51</v>
      </c>
      <c r="DA85" s="57"/>
    </row>
    <row r="86" spans="1:105" s="14" customFormat="1" ht="15" customHeight="1">
      <c r="A86" s="28"/>
      <c r="B86" s="81" t="s">
        <v>90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2"/>
      <c r="BM86" s="73">
        <v>4300</v>
      </c>
      <c r="BN86" s="74"/>
      <c r="BO86" s="74"/>
      <c r="BP86" s="74"/>
      <c r="BQ86" s="74"/>
      <c r="BR86" s="74"/>
      <c r="BS86" s="74"/>
      <c r="BT86" s="83" t="s">
        <v>50</v>
      </c>
      <c r="BU86" s="78"/>
      <c r="BV86" s="84">
        <f>BT66+BV80</f>
        <v>18371.029</v>
      </c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56" t="s">
        <v>51</v>
      </c>
      <c r="CJ86" s="57"/>
      <c r="CK86" s="78" t="s">
        <v>50</v>
      </c>
      <c r="CL86" s="78"/>
      <c r="CM86" s="76">
        <f>183000/1000</f>
        <v>183</v>
      </c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56" t="s">
        <v>51</v>
      </c>
      <c r="DA86" s="57"/>
    </row>
    <row r="87" spans="1:105" s="44" customFormat="1" ht="15" customHeight="1">
      <c r="A87" s="43"/>
      <c r="B87" s="79" t="s">
        <v>91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80"/>
      <c r="BM87" s="73">
        <v>4400</v>
      </c>
      <c r="BN87" s="74"/>
      <c r="BO87" s="74"/>
      <c r="BP87" s="74"/>
      <c r="BQ87" s="74"/>
      <c r="BR87" s="74"/>
      <c r="BS87" s="74"/>
      <c r="BT87" s="75"/>
      <c r="BU87" s="76"/>
      <c r="BV87" s="66">
        <f>BT40-BV65-BV86</f>
        <v>548997.6143700001</v>
      </c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76"/>
      <c r="CJ87" s="77"/>
      <c r="CK87" s="78">
        <f>CK40-CM65-CM86</f>
        <v>217948.99941000008</v>
      </c>
      <c r="CL87" s="78"/>
      <c r="CM87" s="66">
        <f>CK40-CM65-CM86-1</f>
        <v>217947.99941000008</v>
      </c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56"/>
      <c r="DA87" s="57"/>
    </row>
    <row r="88" spans="1:105" s="44" customFormat="1" ht="27" customHeight="1">
      <c r="A88" s="43"/>
      <c r="B88" s="71" t="s">
        <v>92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2"/>
      <c r="BM88" s="73">
        <v>4450</v>
      </c>
      <c r="BN88" s="74"/>
      <c r="BO88" s="74"/>
      <c r="BP88" s="74"/>
      <c r="BQ88" s="74"/>
      <c r="BR88" s="74"/>
      <c r="BS88" s="74"/>
      <c r="BT88" s="75">
        <f>CK89</f>
        <v>300489.99941000005</v>
      </c>
      <c r="BU88" s="76"/>
      <c r="BV88" s="66">
        <f>CK89-1</f>
        <v>300488.99941000005</v>
      </c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76"/>
      <c r="CJ88" s="77"/>
      <c r="CK88" s="78">
        <f>82541000/1000</f>
        <v>82541</v>
      </c>
      <c r="CL88" s="78"/>
      <c r="CM88" s="66">
        <v>82541</v>
      </c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56"/>
      <c r="DA88" s="57"/>
    </row>
    <row r="89" spans="1:105" s="44" customFormat="1" ht="27" customHeight="1">
      <c r="A89" s="43"/>
      <c r="B89" s="71" t="s">
        <v>93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2"/>
      <c r="BM89" s="73">
        <v>4500</v>
      </c>
      <c r="BN89" s="74"/>
      <c r="BO89" s="74"/>
      <c r="BP89" s="74"/>
      <c r="BQ89" s="74"/>
      <c r="BR89" s="74"/>
      <c r="BS89" s="74"/>
      <c r="BT89" s="75">
        <f>BT88+BV87</f>
        <v>849487.6137800001</v>
      </c>
      <c r="BU89" s="76"/>
      <c r="BV89" s="66">
        <f>BV87+BV88</f>
        <v>849486.6137800001</v>
      </c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76"/>
      <c r="CJ89" s="77"/>
      <c r="CK89" s="78">
        <f>CK88+CK87</f>
        <v>300489.99941000005</v>
      </c>
      <c r="CL89" s="78"/>
      <c r="CM89" s="66">
        <f>CM87+CM88</f>
        <v>300488.99941000005</v>
      </c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56"/>
      <c r="DA89" s="57"/>
    </row>
    <row r="90" spans="1:105" s="14" customFormat="1" ht="24.75" customHeight="1">
      <c r="A90" s="28"/>
      <c r="B90" s="58" t="s">
        <v>94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3"/>
      <c r="BM90" s="54"/>
      <c r="BN90" s="55"/>
      <c r="BO90" s="55"/>
      <c r="BP90" s="55"/>
      <c r="BQ90" s="55"/>
      <c r="BR90" s="55"/>
      <c r="BS90" s="55"/>
      <c r="BT90" s="52"/>
      <c r="BU90" s="67"/>
      <c r="BV90" s="68">
        <v>840000</v>
      </c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9"/>
      <c r="CJ90" s="70"/>
      <c r="CK90" s="67"/>
      <c r="CL90" s="67"/>
      <c r="CM90" s="68">
        <v>100000</v>
      </c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9"/>
      <c r="DA90" s="70"/>
    </row>
    <row r="91" spans="1:105" s="14" customFormat="1" ht="12.75">
      <c r="A91" s="1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C91" s="22"/>
      <c r="BD91" s="22"/>
      <c r="BF91" s="45" t="s">
        <v>95</v>
      </c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</row>
    <row r="92" spans="1:105" s="8" customFormat="1" ht="12">
      <c r="A92" s="47" t="s">
        <v>96</v>
      </c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E92" s="64" t="s">
        <v>105</v>
      </c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F92" s="48" t="s">
        <v>97</v>
      </c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F92" s="64" t="s">
        <v>106</v>
      </c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</row>
    <row r="93" spans="15:105" s="49" customFormat="1" ht="10.5">
      <c r="O93" s="65" t="s">
        <v>98</v>
      </c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E93" s="65" t="s">
        <v>99</v>
      </c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65" t="s">
        <v>98</v>
      </c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F93" s="65" t="s">
        <v>99</v>
      </c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</row>
    <row r="94" ht="6" customHeight="1"/>
    <row r="95" spans="2:38" s="8" customFormat="1" ht="12.75" customHeight="1">
      <c r="B95" s="59" t="s">
        <v>100</v>
      </c>
      <c r="C95" s="59"/>
      <c r="D95" s="61" t="s">
        <v>10</v>
      </c>
      <c r="E95" s="61"/>
      <c r="F95" s="61"/>
      <c r="G95" s="61"/>
      <c r="H95" s="62" t="s">
        <v>100</v>
      </c>
      <c r="I95" s="62"/>
      <c r="J95" s="61" t="s">
        <v>110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59">
        <v>20</v>
      </c>
      <c r="AB95" s="59"/>
      <c r="AC95" s="59"/>
      <c r="AD95" s="59"/>
      <c r="AE95" s="60" t="s">
        <v>108</v>
      </c>
      <c r="AF95" s="60"/>
      <c r="AG95" s="60"/>
      <c r="AH95" s="8" t="s">
        <v>101</v>
      </c>
      <c r="AL95" s="51"/>
    </row>
    <row r="98" s="49" customFormat="1" ht="10.5">
      <c r="E98" s="49" t="s">
        <v>102</v>
      </c>
    </row>
    <row r="99" s="49" customFormat="1" ht="10.5">
      <c r="H99" s="49" t="s">
        <v>103</v>
      </c>
    </row>
    <row r="100" s="49" customFormat="1" ht="10.5">
      <c r="H100" s="49" t="s">
        <v>104</v>
      </c>
    </row>
  </sheetData>
  <sheetProtection/>
  <mergeCells count="379">
    <mergeCell ref="CG8:CZ8"/>
    <mergeCell ref="CG9:CZ9"/>
    <mergeCell ref="CG10:CL10"/>
    <mergeCell ref="CM10:CT10"/>
    <mergeCell ref="CU10:CZ10"/>
    <mergeCell ref="A7:CF7"/>
    <mergeCell ref="AD8:AW8"/>
    <mergeCell ref="AX8:BA8"/>
    <mergeCell ref="BB8:BE8"/>
    <mergeCell ref="N11:BU11"/>
    <mergeCell ref="CG11:CZ11"/>
    <mergeCell ref="A13:S13"/>
    <mergeCell ref="T13:BU13"/>
    <mergeCell ref="CG13:CZ13"/>
    <mergeCell ref="CG12:CZ12"/>
    <mergeCell ref="A14:BA14"/>
    <mergeCell ref="BB14:CC14"/>
    <mergeCell ref="CG14:CP15"/>
    <mergeCell ref="CQ14:CZ15"/>
    <mergeCell ref="A15:BM15"/>
    <mergeCell ref="CG16:CZ16"/>
    <mergeCell ref="A18:BL20"/>
    <mergeCell ref="BM18:BS20"/>
    <mergeCell ref="BY18:CH18"/>
    <mergeCell ref="CP18:CY18"/>
    <mergeCell ref="BW19:BZ19"/>
    <mergeCell ref="CA19:CC19"/>
    <mergeCell ref="CN19:CQ19"/>
    <mergeCell ref="CR19:CT19"/>
    <mergeCell ref="B23:BL23"/>
    <mergeCell ref="BM23:BS24"/>
    <mergeCell ref="BT23:CJ24"/>
    <mergeCell ref="CK23:DA24"/>
    <mergeCell ref="B24:BL24"/>
    <mergeCell ref="B21:BL21"/>
    <mergeCell ref="BM21:BS22"/>
    <mergeCell ref="BT21:CJ22"/>
    <mergeCell ref="CK21:DA22"/>
    <mergeCell ref="B22:BL22"/>
    <mergeCell ref="B26:BL26"/>
    <mergeCell ref="BM26:BS26"/>
    <mergeCell ref="BT26:CJ26"/>
    <mergeCell ref="CK26:DA26"/>
    <mergeCell ref="B25:BL25"/>
    <mergeCell ref="BM25:BS25"/>
    <mergeCell ref="BT25:CJ25"/>
    <mergeCell ref="CK25:DA25"/>
    <mergeCell ref="CI29:CJ29"/>
    <mergeCell ref="CK29:CL29"/>
    <mergeCell ref="B27:BL27"/>
    <mergeCell ref="BM27:BS27"/>
    <mergeCell ref="BT27:CJ27"/>
    <mergeCell ref="CK27:DA27"/>
    <mergeCell ref="B28:BL28"/>
    <mergeCell ref="BM28:BS28"/>
    <mergeCell ref="BT28:CJ28"/>
    <mergeCell ref="CK28:DA28"/>
    <mergeCell ref="B29:BL29"/>
    <mergeCell ref="BM29:BS29"/>
    <mergeCell ref="BT29:BU29"/>
    <mergeCell ref="BV29:CH29"/>
    <mergeCell ref="CM29:CY29"/>
    <mergeCell ref="CZ29:DA29"/>
    <mergeCell ref="B30:BL30"/>
    <mergeCell ref="BM30:BS31"/>
    <mergeCell ref="BT30:BU31"/>
    <mergeCell ref="BV30:CH31"/>
    <mergeCell ref="B31:BL31"/>
    <mergeCell ref="CI30:CJ31"/>
    <mergeCell ref="CK30:CL31"/>
    <mergeCell ref="CM30:CY31"/>
    <mergeCell ref="CZ30:DA31"/>
    <mergeCell ref="B32:BL32"/>
    <mergeCell ref="BM32:BS32"/>
    <mergeCell ref="BT32:BU32"/>
    <mergeCell ref="BV32:CH32"/>
    <mergeCell ref="CK32:CL32"/>
    <mergeCell ref="CM32:CY32"/>
    <mergeCell ref="CZ32:DA32"/>
    <mergeCell ref="B33:BL33"/>
    <mergeCell ref="BM33:BS33"/>
    <mergeCell ref="BT33:BU33"/>
    <mergeCell ref="BV33:CH33"/>
    <mergeCell ref="B34:BL34"/>
    <mergeCell ref="BM34:BS34"/>
    <mergeCell ref="BT34:BU34"/>
    <mergeCell ref="BV34:CH34"/>
    <mergeCell ref="CI35:CJ35"/>
    <mergeCell ref="CK35:CL35"/>
    <mergeCell ref="CM33:CY33"/>
    <mergeCell ref="CZ33:DA33"/>
    <mergeCell ref="CI34:CJ34"/>
    <mergeCell ref="CK34:CL34"/>
    <mergeCell ref="CM34:CY34"/>
    <mergeCell ref="CZ34:DA34"/>
    <mergeCell ref="CI33:CJ33"/>
    <mergeCell ref="CK33:CL33"/>
    <mergeCell ref="B35:BL35"/>
    <mergeCell ref="BM35:BS35"/>
    <mergeCell ref="BT35:BU35"/>
    <mergeCell ref="BV35:CH35"/>
    <mergeCell ref="CM35:CY35"/>
    <mergeCell ref="CZ35:DA35"/>
    <mergeCell ref="B36:BL36"/>
    <mergeCell ref="BM36:BS36"/>
    <mergeCell ref="BT36:BU36"/>
    <mergeCell ref="BV36:CH36"/>
    <mergeCell ref="CI36:CJ36"/>
    <mergeCell ref="CK36:CL36"/>
    <mergeCell ref="CM36:CY36"/>
    <mergeCell ref="CZ36:DA36"/>
    <mergeCell ref="B37:BL37"/>
    <mergeCell ref="BM37:BS37"/>
    <mergeCell ref="BT37:BU37"/>
    <mergeCell ref="BV37:CH37"/>
    <mergeCell ref="B38:BL38"/>
    <mergeCell ref="BM38:BS38"/>
    <mergeCell ref="BT38:BU38"/>
    <mergeCell ref="BV38:CH38"/>
    <mergeCell ref="CI39:CJ39"/>
    <mergeCell ref="CK39:CL39"/>
    <mergeCell ref="CM37:CY37"/>
    <mergeCell ref="CZ37:DA37"/>
    <mergeCell ref="CI38:CJ38"/>
    <mergeCell ref="CK38:CL38"/>
    <mergeCell ref="CM38:CY38"/>
    <mergeCell ref="CZ38:DA38"/>
    <mergeCell ref="CI37:CJ37"/>
    <mergeCell ref="CK37:CL37"/>
    <mergeCell ref="B39:BL39"/>
    <mergeCell ref="BM39:BS39"/>
    <mergeCell ref="BT39:BU39"/>
    <mergeCell ref="BV39:CH39"/>
    <mergeCell ref="CM39:CY39"/>
    <mergeCell ref="CZ39:DA39"/>
    <mergeCell ref="B40:BL40"/>
    <mergeCell ref="BM40:BS40"/>
    <mergeCell ref="BT40:BU40"/>
    <mergeCell ref="BV40:CH40"/>
    <mergeCell ref="CI40:CJ40"/>
    <mergeCell ref="CK40:CL40"/>
    <mergeCell ref="CM40:CY40"/>
    <mergeCell ref="CZ40:DA40"/>
    <mergeCell ref="A44:BL46"/>
    <mergeCell ref="BM44:BS46"/>
    <mergeCell ref="BY44:CH44"/>
    <mergeCell ref="CP44:CY44"/>
    <mergeCell ref="BW45:BZ45"/>
    <mergeCell ref="CA45:CC45"/>
    <mergeCell ref="CN45:CQ45"/>
    <mergeCell ref="CR45:CT45"/>
    <mergeCell ref="B49:BL49"/>
    <mergeCell ref="BM49:BS50"/>
    <mergeCell ref="BT49:CJ50"/>
    <mergeCell ref="CK49:DA50"/>
    <mergeCell ref="B50:BL50"/>
    <mergeCell ref="B47:BL47"/>
    <mergeCell ref="BM47:BS48"/>
    <mergeCell ref="BT47:CJ48"/>
    <mergeCell ref="CK47:DA48"/>
    <mergeCell ref="B48:BL48"/>
    <mergeCell ref="B52:BL52"/>
    <mergeCell ref="BM52:BS52"/>
    <mergeCell ref="BT52:CJ52"/>
    <mergeCell ref="CK52:DA52"/>
    <mergeCell ref="B51:BL51"/>
    <mergeCell ref="BM51:BS51"/>
    <mergeCell ref="BT51:CJ51"/>
    <mergeCell ref="CK51:DA51"/>
    <mergeCell ref="B54:BL54"/>
    <mergeCell ref="BM54:BS54"/>
    <mergeCell ref="BT54:CJ54"/>
    <mergeCell ref="CK54:DA54"/>
    <mergeCell ref="B53:BL53"/>
    <mergeCell ref="BM53:BS53"/>
    <mergeCell ref="BT53:CJ53"/>
    <mergeCell ref="CK53:DA53"/>
    <mergeCell ref="B56:BL56"/>
    <mergeCell ref="BM56:BS56"/>
    <mergeCell ref="BT56:CJ56"/>
    <mergeCell ref="CK56:DA56"/>
    <mergeCell ref="B55:BL55"/>
    <mergeCell ref="BM55:BS55"/>
    <mergeCell ref="BT55:CJ55"/>
    <mergeCell ref="CK55:DA55"/>
    <mergeCell ref="CM58:CY59"/>
    <mergeCell ref="B57:BL57"/>
    <mergeCell ref="BM57:BS57"/>
    <mergeCell ref="BT57:BU57"/>
    <mergeCell ref="BV57:CH57"/>
    <mergeCell ref="CI57:CJ57"/>
    <mergeCell ref="CK57:CL57"/>
    <mergeCell ref="CZ60:DA60"/>
    <mergeCell ref="CM57:CY57"/>
    <mergeCell ref="CZ57:DA57"/>
    <mergeCell ref="B58:BL58"/>
    <mergeCell ref="BM58:BS59"/>
    <mergeCell ref="BT58:BU59"/>
    <mergeCell ref="BV58:CH59"/>
    <mergeCell ref="B59:BL59"/>
    <mergeCell ref="CI58:CJ59"/>
    <mergeCell ref="CK58:CL59"/>
    <mergeCell ref="CI61:CJ61"/>
    <mergeCell ref="CK61:CL61"/>
    <mergeCell ref="CZ58:DA59"/>
    <mergeCell ref="B60:BL60"/>
    <mergeCell ref="BM60:BS60"/>
    <mergeCell ref="BT60:BU60"/>
    <mergeCell ref="BV60:CH60"/>
    <mergeCell ref="CI60:CJ60"/>
    <mergeCell ref="CK60:CL60"/>
    <mergeCell ref="CM60:CY60"/>
    <mergeCell ref="B61:BL61"/>
    <mergeCell ref="BM61:BS61"/>
    <mergeCell ref="BT61:BU61"/>
    <mergeCell ref="BV61:CH61"/>
    <mergeCell ref="CM61:CY61"/>
    <mergeCell ref="CZ61:DA61"/>
    <mergeCell ref="B62:BL62"/>
    <mergeCell ref="BM62:BS62"/>
    <mergeCell ref="BT62:BU62"/>
    <mergeCell ref="BV62:CH62"/>
    <mergeCell ref="CI62:CJ62"/>
    <mergeCell ref="CK62:CL62"/>
    <mergeCell ref="CM62:CY62"/>
    <mergeCell ref="CZ62:DA62"/>
    <mergeCell ref="BM63:BS63"/>
    <mergeCell ref="BT63:BU63"/>
    <mergeCell ref="BV63:CH63"/>
    <mergeCell ref="CI63:CJ63"/>
    <mergeCell ref="CZ63:DA63"/>
    <mergeCell ref="B64:BL64"/>
    <mergeCell ref="BM64:BS64"/>
    <mergeCell ref="BT64:BU64"/>
    <mergeCell ref="BV64:CH64"/>
    <mergeCell ref="CI64:CJ64"/>
    <mergeCell ref="CK64:CL64"/>
    <mergeCell ref="CM64:CY64"/>
    <mergeCell ref="CZ64:DA64"/>
    <mergeCell ref="B63:BL63"/>
    <mergeCell ref="CI65:CJ65"/>
    <mergeCell ref="CK65:CL65"/>
    <mergeCell ref="CM63:CY63"/>
    <mergeCell ref="CK63:CL63"/>
    <mergeCell ref="CM65:CY65"/>
    <mergeCell ref="CZ65:DA65"/>
    <mergeCell ref="B66:BL66"/>
    <mergeCell ref="BM66:BS67"/>
    <mergeCell ref="BT66:CJ67"/>
    <mergeCell ref="CK66:DA67"/>
    <mergeCell ref="B67:BL67"/>
    <mergeCell ref="B65:BL65"/>
    <mergeCell ref="BM65:BS65"/>
    <mergeCell ref="BT65:BU65"/>
    <mergeCell ref="BV65:CH65"/>
    <mergeCell ref="B70:BL70"/>
    <mergeCell ref="BM70:BS70"/>
    <mergeCell ref="BT70:CJ70"/>
    <mergeCell ref="CK70:DA70"/>
    <mergeCell ref="B68:BL68"/>
    <mergeCell ref="BM68:BS69"/>
    <mergeCell ref="BT68:CJ69"/>
    <mergeCell ref="CK68:DA69"/>
    <mergeCell ref="B69:BL69"/>
    <mergeCell ref="B72:BL72"/>
    <mergeCell ref="BM72:BS72"/>
    <mergeCell ref="BT72:CJ72"/>
    <mergeCell ref="CK72:DA72"/>
    <mergeCell ref="B71:BL71"/>
    <mergeCell ref="BM71:BS71"/>
    <mergeCell ref="BT71:CJ71"/>
    <mergeCell ref="CK71:DA71"/>
    <mergeCell ref="CP77:CY77"/>
    <mergeCell ref="BW78:BZ78"/>
    <mergeCell ref="CA78:CC78"/>
    <mergeCell ref="CN78:CQ78"/>
    <mergeCell ref="CR78:CT78"/>
    <mergeCell ref="B73:BL73"/>
    <mergeCell ref="BM73:BS73"/>
    <mergeCell ref="BT73:CJ73"/>
    <mergeCell ref="CK73:DA73"/>
    <mergeCell ref="CI80:CJ80"/>
    <mergeCell ref="CK80:CL80"/>
    <mergeCell ref="CM80:CY80"/>
    <mergeCell ref="A77:BL79"/>
    <mergeCell ref="B80:BL80"/>
    <mergeCell ref="BM80:BS80"/>
    <mergeCell ref="BT80:BU80"/>
    <mergeCell ref="BV80:CH80"/>
    <mergeCell ref="BM77:BS79"/>
    <mergeCell ref="BY77:CH77"/>
    <mergeCell ref="CZ80:DA80"/>
    <mergeCell ref="B81:BL81"/>
    <mergeCell ref="BM81:BS82"/>
    <mergeCell ref="BT81:BU82"/>
    <mergeCell ref="BV81:CH82"/>
    <mergeCell ref="B82:BL82"/>
    <mergeCell ref="CI81:CJ82"/>
    <mergeCell ref="CK81:CL82"/>
    <mergeCell ref="CM81:CY82"/>
    <mergeCell ref="CZ81:DA82"/>
    <mergeCell ref="B83:BL83"/>
    <mergeCell ref="BM83:BS83"/>
    <mergeCell ref="BT83:BU83"/>
    <mergeCell ref="BV83:CH83"/>
    <mergeCell ref="B84:BL84"/>
    <mergeCell ref="BM84:BS84"/>
    <mergeCell ref="BT84:BU84"/>
    <mergeCell ref="BV84:CH84"/>
    <mergeCell ref="CI85:CJ85"/>
    <mergeCell ref="CK85:CL85"/>
    <mergeCell ref="CM83:CY83"/>
    <mergeCell ref="CZ83:DA83"/>
    <mergeCell ref="CI84:CJ84"/>
    <mergeCell ref="CK84:CL84"/>
    <mergeCell ref="CM84:CY84"/>
    <mergeCell ref="CZ84:DA84"/>
    <mergeCell ref="CI83:CJ83"/>
    <mergeCell ref="CK83:CL83"/>
    <mergeCell ref="B85:BL85"/>
    <mergeCell ref="BM85:BS85"/>
    <mergeCell ref="BT85:BU85"/>
    <mergeCell ref="BV85:CH85"/>
    <mergeCell ref="CM85:CY85"/>
    <mergeCell ref="CZ85:DA85"/>
    <mergeCell ref="B86:BL86"/>
    <mergeCell ref="BM86:BS86"/>
    <mergeCell ref="BT86:BU86"/>
    <mergeCell ref="BV86:CH86"/>
    <mergeCell ref="CI86:CJ86"/>
    <mergeCell ref="CK86:CL86"/>
    <mergeCell ref="CM86:CY86"/>
    <mergeCell ref="CZ86:DA86"/>
    <mergeCell ref="B87:BL87"/>
    <mergeCell ref="BM87:BS87"/>
    <mergeCell ref="BT87:BU87"/>
    <mergeCell ref="BV87:CH87"/>
    <mergeCell ref="B88:BL88"/>
    <mergeCell ref="BM88:BS88"/>
    <mergeCell ref="BT88:BU88"/>
    <mergeCell ref="BV88:CH88"/>
    <mergeCell ref="CI89:CJ89"/>
    <mergeCell ref="CK89:CL89"/>
    <mergeCell ref="CM87:CY87"/>
    <mergeCell ref="CZ87:DA87"/>
    <mergeCell ref="CI88:CJ88"/>
    <mergeCell ref="CK88:CL88"/>
    <mergeCell ref="CM88:CY88"/>
    <mergeCell ref="CZ88:DA88"/>
    <mergeCell ref="CI87:CJ87"/>
    <mergeCell ref="CK87:CL87"/>
    <mergeCell ref="B89:BL89"/>
    <mergeCell ref="BM89:BS89"/>
    <mergeCell ref="BT89:BU89"/>
    <mergeCell ref="BV89:CH89"/>
    <mergeCell ref="CM89:CY89"/>
    <mergeCell ref="CZ89:DA89"/>
    <mergeCell ref="B90:BL90"/>
    <mergeCell ref="BM90:BS90"/>
    <mergeCell ref="BT90:BU90"/>
    <mergeCell ref="BV90:CH90"/>
    <mergeCell ref="CI90:CJ90"/>
    <mergeCell ref="CK90:CL90"/>
    <mergeCell ref="CM90:CY90"/>
    <mergeCell ref="CZ90:DA90"/>
    <mergeCell ref="O93:AC93"/>
    <mergeCell ref="AE93:AZ93"/>
    <mergeCell ref="BP93:CD93"/>
    <mergeCell ref="CF93:DA93"/>
    <mergeCell ref="O92:AC92"/>
    <mergeCell ref="AE92:AZ92"/>
    <mergeCell ref="BP92:CD92"/>
    <mergeCell ref="CF92:DA92"/>
    <mergeCell ref="AA95:AD95"/>
    <mergeCell ref="AE95:AG95"/>
    <mergeCell ref="B95:C95"/>
    <mergeCell ref="D95:G95"/>
    <mergeCell ref="H95:I95"/>
    <mergeCell ref="J95:Z95"/>
  </mergeCells>
  <printOptions/>
  <pageMargins left="0.1968503937007874" right="0" top="0.7874015748031497" bottom="1.5748031496062993" header="0.5118110236220472" footer="0.5118110236220472"/>
  <pageSetup horizontalDpi="600" verticalDpi="600" orientation="portrait" paperSize="9" r:id="rId1"/>
  <rowBreaks count="2" manualBreakCount="2">
    <brk id="41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tnp-gl-buh</dc:creator>
  <cp:keywords/>
  <dc:description/>
  <cp:lastModifiedBy>tnp-gl-buh</cp:lastModifiedBy>
  <cp:lastPrinted>2012-03-30T07:38:36Z</cp:lastPrinted>
  <dcterms:created xsi:type="dcterms:W3CDTF">2012-03-20T10:49:20Z</dcterms:created>
  <dcterms:modified xsi:type="dcterms:W3CDTF">2012-03-30T12:05:49Z</dcterms:modified>
  <cp:category/>
  <cp:version/>
  <cp:contentType/>
  <cp:contentStatus/>
</cp:coreProperties>
</file>